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480" windowHeight="11640" tabRatio="907" activeTab="0"/>
  </bookViews>
  <sheets>
    <sheet name="1A" sheetId="1" r:id="rId1"/>
    <sheet name="1B" sheetId="2" r:id="rId2"/>
    <sheet name="1C" sheetId="3" r:id="rId3"/>
    <sheet name="2A" sheetId="4" r:id="rId4"/>
    <sheet name="2B" sheetId="5" r:id="rId5"/>
    <sheet name="2C" sheetId="6" r:id="rId6"/>
    <sheet name="3A" sheetId="7" r:id="rId7"/>
    <sheet name="3B" sheetId="8" r:id="rId8"/>
  </sheets>
  <definedNames>
    <definedName name="_xlfn.IFERROR" hidden="1">#NAME?</definedName>
    <definedName name="_xlnm.Print_Area" localSheetId="0">'1A'!$A$1:$H$45</definedName>
    <definedName name="_xlnm.Print_Area" localSheetId="1">'1B'!$B$1:$H$42</definedName>
    <definedName name="_xlnm.Print_Area" localSheetId="2">'1C'!$A$1:$H$40</definedName>
    <definedName name="_xlnm.Print_Area" localSheetId="3">'2A'!$A$1:$H$41</definedName>
    <definedName name="_xlnm.Print_Area" localSheetId="4">'2B'!$A$1:$H$41</definedName>
    <definedName name="_xlnm.Print_Area" localSheetId="5">'2C'!$A$1:$H$36</definedName>
    <definedName name="_xlnm.Print_Area" localSheetId="6">'3A'!$A$1:$H$43</definedName>
    <definedName name="_xlnm.Print_Area" localSheetId="7">'3B'!$A$1:$H$42</definedName>
  </definedNames>
  <calcPr fullCalcOnLoad="1"/>
</workbook>
</file>

<file path=xl/sharedStrings.xml><?xml version="1.0" encoding="utf-8"?>
<sst xmlns="http://schemas.openxmlformats.org/spreadsheetml/2006/main" count="437" uniqueCount="107">
  <si>
    <t>Sr. No.</t>
  </si>
  <si>
    <t>Name of Instrument</t>
  </si>
  <si>
    <t>% to Net Assets</t>
  </si>
  <si>
    <t>CRISIL A1+</t>
  </si>
  <si>
    <t>Sector / Rating</t>
  </si>
  <si>
    <t>Percent</t>
  </si>
  <si>
    <t>Cash &amp; Equivalent</t>
  </si>
  <si>
    <t>Total</t>
  </si>
  <si>
    <t>Cash &amp; Cash Equivalents</t>
  </si>
  <si>
    <t>Net Receivable/Payable</t>
  </si>
  <si>
    <t>Grand Total</t>
  </si>
  <si>
    <t>Quantity</t>
  </si>
  <si>
    <t>Others</t>
  </si>
  <si>
    <t>India Rating BBB+</t>
  </si>
  <si>
    <t>Rating</t>
  </si>
  <si>
    <t>CBLO Margin</t>
  </si>
  <si>
    <t>Bhilangana Hydro Power Limited</t>
  </si>
  <si>
    <t>AD Hydro Power Limited</t>
  </si>
  <si>
    <t>Bhilwara Green Energy Limited</t>
  </si>
  <si>
    <t>The IL&amp;FS Financial Centre, 7th Floor, Plot C-22, G-Block, Bandra Kurla Complex, Bandra East, Mumbai-400051 (www.ilfsinfrafund.com)</t>
  </si>
  <si>
    <t>AMRI Hospitals Limited</t>
  </si>
  <si>
    <t>Money Market Instruments</t>
  </si>
  <si>
    <t>Net Receivable/(Payable)</t>
  </si>
  <si>
    <t>Collateralised Borrowing &amp; Lending Obligation (CBLO)</t>
  </si>
  <si>
    <t>IL&amp;FS  Infrastructure Debt Fund Series 1A</t>
  </si>
  <si>
    <t>IL&amp;FS  Infrastructure Debt Fund Series 1B</t>
  </si>
  <si>
    <t>IL&amp;FS  Infrastructure Debt Fund Series 1C</t>
  </si>
  <si>
    <t>Non Convertible Debentures-Listed</t>
  </si>
  <si>
    <t>Non Convertible Debentures-Privately placed (Unlisted)</t>
  </si>
  <si>
    <t>Market value</t>
  </si>
  <si>
    <r>
      <t>(</t>
    </r>
    <r>
      <rPr>
        <b/>
        <sz val="12"/>
        <color indexed="9"/>
        <rFont val="Rupee Foradian"/>
        <family val="2"/>
      </rPr>
      <t>`</t>
    </r>
    <r>
      <rPr>
        <b/>
        <sz val="12"/>
        <color indexed="9"/>
        <rFont val="Times New Roman"/>
        <family val="1"/>
      </rPr>
      <t xml:space="preserve"> In lakhs)</t>
    </r>
  </si>
  <si>
    <t>Unrated</t>
  </si>
  <si>
    <t>Babcock Borsig Limited</t>
  </si>
  <si>
    <t>Abhitech Developers Private Limited</t>
  </si>
  <si>
    <t>[ICRA]A+(SO)</t>
  </si>
  <si>
    <t>[ICRA]BBB</t>
  </si>
  <si>
    <t>CARE BBB-</t>
  </si>
  <si>
    <t>CARE A- (SO)</t>
  </si>
  <si>
    <t>IND A(SO)</t>
  </si>
  <si>
    <t>CARE A</t>
  </si>
  <si>
    <t>BG Wind Power Limited</t>
  </si>
  <si>
    <t>IL&amp;FS Solar Power Limited</t>
  </si>
  <si>
    <t>CARE A+</t>
  </si>
  <si>
    <t>Kanchanjunga Power Company Private Limited</t>
  </si>
  <si>
    <t>CARE  BBB +</t>
  </si>
  <si>
    <t>IL&amp;FS Wind Energy Limited</t>
  </si>
  <si>
    <t>Clean Max Enviro Energy Solutions Private Limited</t>
  </si>
  <si>
    <t>GHV Hospitality India Pvt Limited</t>
  </si>
  <si>
    <t>[ICRA]BBB -</t>
  </si>
  <si>
    <t>Janaadhar private Limited</t>
  </si>
  <si>
    <t xml:space="preserve">IL&amp;FS Wind Energy Limited </t>
  </si>
  <si>
    <t>IL&amp;FS  Infrastructure Debt Fund Series 3A</t>
  </si>
  <si>
    <t>IL&amp;FS  Infrastructure Debt Fund Series 3B</t>
  </si>
  <si>
    <t>IL&amp;FS  Infrastructure Debt Fund Series 2A</t>
  </si>
  <si>
    <t>IL&amp;FS Wind Energy Ltd</t>
  </si>
  <si>
    <t>GHV Hospitality India Pvt Ltd</t>
  </si>
  <si>
    <t xml:space="preserve">Janaadhar private Limited </t>
  </si>
  <si>
    <t>IL&amp;FS  Infrastructure Debt Fund Series 2B</t>
  </si>
  <si>
    <t>Abhitech Developers Pvt Ltd</t>
  </si>
  <si>
    <t>IL&amp;FS  Infrastructure Debt Fund Series 2C</t>
  </si>
  <si>
    <t>CARE A-(SO)</t>
  </si>
  <si>
    <t xml:space="preserve">Collateralised Borrowing &amp; Lending Obligation </t>
  </si>
  <si>
    <t>Tanglin Development Limited</t>
  </si>
  <si>
    <t>BWR A+ (SO)</t>
  </si>
  <si>
    <t>Monthly  Portfolio statement as on June 30, 2018</t>
  </si>
  <si>
    <t>Tanglin Development Limited.</t>
  </si>
  <si>
    <t>ISIN</t>
  </si>
  <si>
    <t>AMRI Hospitals Limited.</t>
  </si>
  <si>
    <t>Kanchanjunga Power Company Private Limited.</t>
  </si>
  <si>
    <t>Bhilangana Hydro Power Limited.</t>
  </si>
  <si>
    <r>
      <t>Bhilangana Hydro Power Limited</t>
    </r>
    <r>
      <rPr>
        <sz val="12"/>
        <color indexed="9"/>
        <rFont val="Times New Roman"/>
        <family val="1"/>
      </rPr>
      <t>..</t>
    </r>
  </si>
  <si>
    <r>
      <t>Bhilangana Hydro Power Limited</t>
    </r>
    <r>
      <rPr>
        <sz val="12"/>
        <color indexed="9"/>
        <rFont val="Times New Roman"/>
        <family val="1"/>
      </rPr>
      <t>….</t>
    </r>
  </si>
  <si>
    <t>IL&amp;FS Wind Energy Limited.</t>
  </si>
  <si>
    <t>INE810V08023</t>
  </si>
  <si>
    <t>INE030N07019</t>
  </si>
  <si>
    <t>INE453I07153</t>
  </si>
  <si>
    <t>INE453I07146</t>
  </si>
  <si>
    <t>INE453I07161</t>
  </si>
  <si>
    <t>INE453I07138</t>
  </si>
  <si>
    <t>INE683V07026</t>
  </si>
  <si>
    <t>INE437M07034</t>
  </si>
  <si>
    <t>INE572H07012</t>
  </si>
  <si>
    <t>INE030N07043</t>
  </si>
  <si>
    <t>INE656Y08016</t>
  </si>
  <si>
    <t>INE810V08031</t>
  </si>
  <si>
    <t>INE030N07027</t>
  </si>
  <si>
    <t>INE434K07027</t>
  </si>
  <si>
    <t>INE572H07020</t>
  </si>
  <si>
    <t>INE434K07019</t>
  </si>
  <si>
    <t>INE437M07042</t>
  </si>
  <si>
    <t>INE030N07035</t>
  </si>
  <si>
    <t>INE810V08015</t>
  </si>
  <si>
    <t>INE117N07014</t>
  </si>
  <si>
    <t>INE572H07038</t>
  </si>
  <si>
    <t>INE437M07059</t>
  </si>
  <si>
    <t>INE882W07014</t>
  </si>
  <si>
    <t>INE437M07075</t>
  </si>
  <si>
    <t>INE647U07015</t>
  </si>
  <si>
    <t>AWAITED</t>
  </si>
  <si>
    <t>INE437M07067</t>
  </si>
  <si>
    <t>INE437M07083</t>
  </si>
  <si>
    <t>INE311I07088</t>
  </si>
  <si>
    <t>INE117N07022</t>
  </si>
  <si>
    <t>INE117N07030</t>
  </si>
  <si>
    <t>INE882W07022</t>
  </si>
  <si>
    <t>INE131S07022</t>
  </si>
  <si>
    <t>INE117N07048</t>
  </si>
</sst>
</file>

<file path=xl/styles.xml><?xml version="1.0" encoding="utf-8"?>
<styleSheet xmlns="http://schemas.openxmlformats.org/spreadsheetml/2006/main">
  <numFmts count="69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₹&quot;#,##0;&quot;₹&quot;\-#,##0"/>
    <numFmt numFmtId="173" formatCode="&quot;₹&quot;#,##0;[Red]&quot;₹&quot;\-#,##0"/>
    <numFmt numFmtId="174" formatCode="&quot;₹&quot;#,##0.00;&quot;₹&quot;\-#,##0.00"/>
    <numFmt numFmtId="175" formatCode="&quot;₹&quot;#,##0.00;[Red]&quot;₹&quot;\-#,##0.00"/>
    <numFmt numFmtId="176" formatCode="_ &quot;₹&quot;* #,##0_ ;_ &quot;₹&quot;* \-#,##0_ ;_ &quot;₹&quot;* &quot;-&quot;_ ;_ @_ "/>
    <numFmt numFmtId="177" formatCode="_ &quot;₹&quot;* #,##0.00_ ;_ &quot;₹&quot;* \-#,##0.00_ ;_ &quot;₹&quot;* &quot;-&quot;??_ ;_ @_ "/>
    <numFmt numFmtId="178" formatCode="&quot;₹&quot;\ #,##0_);\(&quot;₹&quot;\ #,##0\)"/>
    <numFmt numFmtId="179" formatCode="&quot;₹&quot;\ #,##0_);[Red]\(&quot;₹&quot;\ #,##0\)"/>
    <numFmt numFmtId="180" formatCode="&quot;₹&quot;\ #,##0.00_);\(&quot;₹&quot;\ #,##0.00\)"/>
    <numFmt numFmtId="181" formatCode="&quot;₹&quot;\ #,##0.00_);[Red]\(&quot;₹&quot;\ #,##0.00\)"/>
    <numFmt numFmtId="182" formatCode="_(&quot;₹&quot;\ * #,##0_);_(&quot;₹&quot;\ * \(#,##0\);_(&quot;₹&quot;\ * &quot;-&quot;_);_(@_)"/>
    <numFmt numFmtId="183" formatCode="_(&quot;₹&quot;\ * #,##0.00_);_(&quot;₹&quot;\ * \(#,##0.00\);_(&quot;₹&quot;\ * &quot;-&quot;??_);_(@_)"/>
    <numFmt numFmtId="184" formatCode="&quot;Rs.&quot;\ #,##0;&quot;Rs.&quot;\ \-#,##0"/>
    <numFmt numFmtId="185" formatCode="&quot;Rs.&quot;\ #,##0;[Red]&quot;Rs.&quot;\ \-#,##0"/>
    <numFmt numFmtId="186" formatCode="&quot;Rs.&quot;\ #,##0.00;&quot;Rs.&quot;\ \-#,##0.00"/>
    <numFmt numFmtId="187" formatCode="&quot;Rs.&quot;\ #,##0.00;[Red]&quot;Rs.&quot;\ \-#,##0.00"/>
    <numFmt numFmtId="188" formatCode="_ &quot;Rs.&quot;\ * #,##0_ ;_ &quot;Rs.&quot;\ * \-#,##0_ ;_ &quot;Rs.&quot;\ * &quot;-&quot;_ ;_ @_ "/>
    <numFmt numFmtId="189" formatCode="_ &quot;Rs.&quot;\ * #,##0.00_ ;_ &quot;Rs.&quot;\ * \-#,##0.00_ ;_ &quot;Rs.&quot;\ * &quot;-&quot;??_ ;_ @_ "/>
    <numFmt numFmtId="190" formatCode="[$-409]dd\-mmm\-yy;@"/>
    <numFmt numFmtId="191" formatCode="_ * #,##0_)_£_ ;_ * \(#,##0\)_£_ ;_ * &quot;-&quot;??_)_£_ ;_ @_ "/>
    <numFmt numFmtId="192" formatCode="dd\-mmm\-yyyy"/>
    <numFmt numFmtId="193" formatCode="0.0%"/>
    <numFmt numFmtId="194" formatCode="_(* #,##0.0_);_(* \(#,##0.0\);_(* &quot;-&quot;??_);_(@_)"/>
    <numFmt numFmtId="195" formatCode="_(* #,##0_);_(* \(#,##0\);_(* &quot;-&quot;??_);_(@_)"/>
    <numFmt numFmtId="196" formatCode="0.0000"/>
    <numFmt numFmtId="197" formatCode="_(* #,##0.00000_);_(* \(#,##0.00000\);_(* &quot;-&quot;??_);_(@_)"/>
    <numFmt numFmtId="198" formatCode="_(* #,##0.000000_);_(* \(#,##0.000000\);_(* &quot;-&quot;??_);_(@_)"/>
    <numFmt numFmtId="199" formatCode="0.000%"/>
    <numFmt numFmtId="200" formatCode="#,##0.000000"/>
    <numFmt numFmtId="201" formatCode="##0.0000_);\(##0.0000\)"/>
    <numFmt numFmtId="202" formatCode="_(* #,##0.0000_);_(* \(#,##0.0000\);_(* &quot;-&quot;??_);_(@_)"/>
    <numFmt numFmtId="203" formatCode="_(* #,##0.000_);_(* \(#,##0.000\);_(* &quot;-&quot;??_);_(@_)"/>
    <numFmt numFmtId="204" formatCode="#,##0.0000000000_);\(#,##0.0000000000\)"/>
    <numFmt numFmtId="205" formatCode="#,##0.000000000_);\(#,##0.000000000\)"/>
    <numFmt numFmtId="206" formatCode="#,##0.000"/>
    <numFmt numFmtId="207" formatCode="#,##0.0000"/>
    <numFmt numFmtId="208" formatCode="#,##0.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#,##0.00000000_);\(#,##0.00000000\)"/>
    <numFmt numFmtId="214" formatCode="#,##0.0000000_);\(#,##0.0000000\)"/>
    <numFmt numFmtId="215" formatCode="#,##0.000000_);\(#,##0.000000\)"/>
    <numFmt numFmtId="216" formatCode="#,##0.00000_);\(#,##0.00000\)"/>
    <numFmt numFmtId="217" formatCode="#,##0.0000_);\(#,##0.0000\)"/>
    <numFmt numFmtId="218" formatCode="#,##0.000_);\(#,##0.000\)"/>
    <numFmt numFmtId="219" formatCode="#,##0.00_ ;\-#,##0.00\ "/>
    <numFmt numFmtId="220" formatCode="#,##0.0000000_ ;\-#,##0.0000000\ "/>
    <numFmt numFmtId="221" formatCode="0.0000%"/>
    <numFmt numFmtId="222" formatCode="0.000000000000000%"/>
    <numFmt numFmtId="223" formatCode="_(* #,##0.0000000_);_(* \(#,##0.0000000\);_(* &quot;-&quot;???????_);_(@_)"/>
    <numFmt numFmtId="224" formatCode="#,##0.000000000000000000_ ;\-#,##0.000000000000000000\ 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b/>
      <sz val="12"/>
      <color indexed="62"/>
      <name val="Times New Roman"/>
      <family val="1"/>
    </font>
    <font>
      <b/>
      <sz val="12"/>
      <name val="Times New Roman"/>
      <family val="1"/>
    </font>
    <font>
      <sz val="12"/>
      <color indexed="62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9"/>
      <name val="Rupee Foradian"/>
      <family val="2"/>
    </font>
    <font>
      <sz val="12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499969989061355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32" borderId="7" applyNumberFormat="0" applyFont="0" applyAlignment="0" applyProtection="0"/>
    <xf numFmtId="0" fontId="28" fillId="32" borderId="7" applyNumberFormat="0" applyFont="0" applyAlignment="0" applyProtection="0"/>
    <xf numFmtId="0" fontId="41" fillId="27" borderId="8" applyNumberForma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0" fontId="4" fillId="0" borderId="0" xfId="101" applyNumberFormat="1" applyFont="1" applyAlignment="1">
      <alignment/>
    </xf>
    <xf numFmtId="171" fontId="3" fillId="0" borderId="0" xfId="70" applyFont="1" applyFill="1" applyBorder="1" applyAlignment="1">
      <alignment horizontal="center" vertical="top" wrapText="1"/>
    </xf>
    <xf numFmtId="195" fontId="4" fillId="0" borderId="0" xfId="70" applyNumberFormat="1" applyFont="1" applyAlignment="1">
      <alignment/>
    </xf>
    <xf numFmtId="10" fontId="4" fillId="0" borderId="0" xfId="0" applyNumberFormat="1" applyFont="1" applyAlignment="1">
      <alignment/>
    </xf>
    <xf numFmtId="0" fontId="8" fillId="0" borderId="0" xfId="0" applyFont="1" applyBorder="1" applyAlignment="1">
      <alignment horizontal="left" vertical="top"/>
    </xf>
    <xf numFmtId="10" fontId="8" fillId="0" borderId="0" xfId="101" applyNumberFormat="1" applyFont="1" applyBorder="1" applyAlignment="1">
      <alignment horizontal="left" vertical="top"/>
    </xf>
    <xf numFmtId="4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14" fontId="5" fillId="0" borderId="0" xfId="0" applyNumberFormat="1" applyFont="1" applyFill="1" applyBorder="1" applyAlignment="1">
      <alignment/>
    </xf>
    <xf numFmtId="14" fontId="5" fillId="0" borderId="0" xfId="0" applyNumberFormat="1" applyFont="1" applyFill="1" applyBorder="1" applyAlignment="1">
      <alignment horizontal="center"/>
    </xf>
    <xf numFmtId="195" fontId="5" fillId="0" borderId="0" xfId="7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39" fontId="4" fillId="0" borderId="0" xfId="0" applyNumberFormat="1" applyFont="1" applyBorder="1" applyAlignment="1">
      <alignment/>
    </xf>
    <xf numFmtId="0" fontId="8" fillId="33" borderId="0" xfId="0" applyFont="1" applyFill="1" applyBorder="1" applyAlignment="1">
      <alignment/>
    </xf>
    <xf numFmtId="195" fontId="8" fillId="33" borderId="0" xfId="70" applyNumberFormat="1" applyFont="1" applyFill="1" applyBorder="1" applyAlignment="1">
      <alignment/>
    </xf>
    <xf numFmtId="39" fontId="8" fillId="33" borderId="0" xfId="0" applyNumberFormat="1" applyFont="1" applyFill="1" applyBorder="1" applyAlignment="1">
      <alignment/>
    </xf>
    <xf numFmtId="0" fontId="3" fillId="34" borderId="0" xfId="0" applyFont="1" applyFill="1" applyBorder="1" applyAlignment="1">
      <alignment/>
    </xf>
    <xf numFmtId="39" fontId="3" fillId="34" borderId="0" xfId="0" applyNumberFormat="1" applyFont="1" applyFill="1" applyBorder="1" applyAlignment="1">
      <alignment/>
    </xf>
    <xf numFmtId="10" fontId="4" fillId="0" borderId="11" xfId="101" applyNumberFormat="1" applyFont="1" applyFill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8" fillId="33" borderId="11" xfId="0" applyNumberFormat="1" applyFont="1" applyFill="1" applyBorder="1" applyAlignment="1">
      <alignment/>
    </xf>
    <xf numFmtId="39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95" fontId="4" fillId="0" borderId="0" xfId="70" applyNumberFormat="1" applyFont="1" applyFill="1" applyAlignment="1">
      <alignment/>
    </xf>
    <xf numFmtId="10" fontId="4" fillId="0" borderId="0" xfId="101" applyNumberFormat="1" applyFont="1" applyFill="1" applyAlignment="1">
      <alignment/>
    </xf>
    <xf numFmtId="0" fontId="4" fillId="0" borderId="10" xfId="0" applyFont="1" applyFill="1" applyBorder="1" applyAlignment="1">
      <alignment/>
    </xf>
    <xf numFmtId="195" fontId="4" fillId="0" borderId="0" xfId="70" applyNumberFormat="1" applyFont="1" applyFill="1" applyBorder="1" applyAlignment="1">
      <alignment/>
    </xf>
    <xf numFmtId="10" fontId="4" fillId="0" borderId="11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top"/>
    </xf>
    <xf numFmtId="10" fontId="8" fillId="0" borderId="0" xfId="101" applyNumberFormat="1" applyFont="1" applyFill="1" applyBorder="1" applyAlignment="1">
      <alignment horizontal="left" vertical="top"/>
    </xf>
    <xf numFmtId="0" fontId="4" fillId="0" borderId="1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1" fontId="4" fillId="0" borderId="0" xfId="70" applyFont="1" applyFill="1" applyBorder="1" applyAlignment="1">
      <alignment/>
    </xf>
    <xf numFmtId="171" fontId="4" fillId="0" borderId="11" xfId="70" applyFont="1" applyFill="1" applyBorder="1" applyAlignment="1">
      <alignment/>
    </xf>
    <xf numFmtId="171" fontId="8" fillId="33" borderId="0" xfId="70" applyFont="1" applyFill="1" applyBorder="1" applyAlignment="1">
      <alignment/>
    </xf>
    <xf numFmtId="0" fontId="8" fillId="35" borderId="0" xfId="0" applyFont="1" applyFill="1" applyBorder="1" applyAlignment="1">
      <alignment/>
    </xf>
    <xf numFmtId="39" fontId="8" fillId="35" borderId="0" xfId="0" applyNumberFormat="1" applyFont="1" applyFill="1" applyBorder="1" applyAlignment="1">
      <alignment/>
    </xf>
    <xf numFmtId="171" fontId="4" fillId="0" borderId="0" xfId="70" applyFont="1" applyBorder="1" applyAlignment="1">
      <alignment/>
    </xf>
    <xf numFmtId="10" fontId="8" fillId="33" borderId="11" xfId="70" applyNumberFormat="1" applyFont="1" applyFill="1" applyBorder="1" applyAlignment="1">
      <alignment/>
    </xf>
    <xf numFmtId="39" fontId="8" fillId="0" borderId="0" xfId="0" applyNumberFormat="1" applyFont="1" applyFill="1" applyBorder="1" applyAlignment="1">
      <alignment/>
    </xf>
    <xf numFmtId="10" fontId="8" fillId="0" borderId="11" xfId="0" applyNumberFormat="1" applyFont="1" applyFill="1" applyBorder="1" applyAlignment="1">
      <alignment/>
    </xf>
    <xf numFmtId="10" fontId="4" fillId="0" borderId="0" xfId="101" applyNumberFormat="1" applyFont="1" applyFill="1" applyBorder="1" applyAlignment="1">
      <alignment/>
    </xf>
    <xf numFmtId="220" fontId="4" fillId="0" borderId="0" xfId="0" applyNumberFormat="1" applyFont="1" applyAlignment="1">
      <alignment/>
    </xf>
    <xf numFmtId="10" fontId="4" fillId="0" borderId="0" xfId="101" applyNumberFormat="1" applyFont="1" applyBorder="1" applyAlignment="1">
      <alignment/>
    </xf>
    <xf numFmtId="39" fontId="3" fillId="34" borderId="0" xfId="70" applyNumberFormat="1" applyFont="1" applyFill="1" applyBorder="1" applyAlignment="1">
      <alignment horizontal="center" vertical="top" wrapText="1"/>
    </xf>
    <xf numFmtId="10" fontId="4" fillId="0" borderId="0" xfId="0" applyNumberFormat="1" applyFont="1" applyBorder="1" applyAlignment="1">
      <alignment/>
    </xf>
    <xf numFmtId="10" fontId="4" fillId="0" borderId="0" xfId="0" applyNumberFormat="1" applyFont="1" applyFill="1" applyBorder="1" applyAlignment="1">
      <alignment/>
    </xf>
    <xf numFmtId="10" fontId="4" fillId="0" borderId="11" xfId="101" applyNumberFormat="1" applyFont="1" applyFill="1" applyBorder="1" applyAlignment="1">
      <alignment/>
    </xf>
    <xf numFmtId="10" fontId="3" fillId="34" borderId="11" xfId="101" applyNumberFormat="1" applyFont="1" applyFill="1" applyBorder="1" applyAlignment="1">
      <alignment/>
    </xf>
    <xf numFmtId="10" fontId="8" fillId="33" borderId="11" xfId="0" applyNumberFormat="1" applyFont="1" applyFill="1" applyBorder="1" applyAlignment="1">
      <alignment horizontal="right"/>
    </xf>
    <xf numFmtId="10" fontId="4" fillId="0" borderId="11" xfId="0" applyNumberFormat="1" applyFont="1" applyFill="1" applyBorder="1" applyAlignment="1">
      <alignment horizontal="right"/>
    </xf>
    <xf numFmtId="171" fontId="8" fillId="0" borderId="0" xfId="70" applyFont="1" applyFill="1" applyBorder="1" applyAlignment="1">
      <alignment/>
    </xf>
    <xf numFmtId="10" fontId="8" fillId="0" borderId="11" xfId="70" applyNumberFormat="1" applyFont="1" applyFill="1" applyBorder="1" applyAlignment="1">
      <alignment/>
    </xf>
    <xf numFmtId="10" fontId="8" fillId="35" borderId="11" xfId="101" applyNumberFormat="1" applyFont="1" applyFill="1" applyBorder="1" applyAlignment="1">
      <alignment/>
    </xf>
    <xf numFmtId="10" fontId="8" fillId="33" borderId="0" xfId="0" applyNumberFormat="1" applyFont="1" applyFill="1" applyBorder="1" applyAlignment="1">
      <alignment/>
    </xf>
    <xf numFmtId="39" fontId="4" fillId="0" borderId="0" xfId="0" applyNumberFormat="1" applyFont="1" applyFill="1" applyAlignment="1">
      <alignment/>
    </xf>
    <xf numFmtId="39" fontId="3" fillId="0" borderId="0" xfId="0" applyNumberFormat="1" applyFont="1" applyFill="1" applyBorder="1" applyAlignment="1">
      <alignment/>
    </xf>
    <xf numFmtId="10" fontId="3" fillId="0" borderId="0" xfId="101" applyNumberFormat="1" applyFont="1" applyFill="1" applyBorder="1" applyAlignment="1">
      <alignment/>
    </xf>
    <xf numFmtId="10" fontId="4" fillId="0" borderId="0" xfId="102" applyNumberFormat="1" applyFont="1" applyFill="1" applyBorder="1" applyAlignment="1">
      <alignment/>
    </xf>
    <xf numFmtId="195" fontId="4" fillId="0" borderId="0" xfId="72" applyNumberFormat="1" applyFont="1" applyFill="1" applyBorder="1" applyAlignment="1">
      <alignment/>
    </xf>
    <xf numFmtId="10" fontId="4" fillId="0" borderId="0" xfId="102" applyNumberFormat="1" applyFont="1" applyBorder="1" applyAlignment="1">
      <alignment/>
    </xf>
    <xf numFmtId="10" fontId="3" fillId="34" borderId="11" xfId="102" applyNumberFormat="1" applyFont="1" applyFill="1" applyBorder="1" applyAlignment="1">
      <alignment/>
    </xf>
    <xf numFmtId="171" fontId="4" fillId="0" borderId="0" xfId="72" applyFont="1" applyFill="1" applyBorder="1" applyAlignment="1">
      <alignment/>
    </xf>
    <xf numFmtId="10" fontId="4" fillId="0" borderId="11" xfId="102" applyNumberFormat="1" applyFont="1" applyFill="1" applyBorder="1" applyAlignment="1">
      <alignment/>
    </xf>
    <xf numFmtId="10" fontId="8" fillId="0" borderId="11" xfId="72" applyNumberFormat="1" applyFont="1" applyFill="1" applyBorder="1" applyAlignment="1">
      <alignment/>
    </xf>
    <xf numFmtId="171" fontId="8" fillId="0" borderId="0" xfId="72" applyFont="1" applyFill="1" applyBorder="1" applyAlignment="1">
      <alignment/>
    </xf>
    <xf numFmtId="10" fontId="8" fillId="33" borderId="11" xfId="72" applyNumberFormat="1" applyFont="1" applyFill="1" applyBorder="1" applyAlignment="1">
      <alignment/>
    </xf>
    <xf numFmtId="171" fontId="8" fillId="33" borderId="0" xfId="72" applyFont="1" applyFill="1" applyBorder="1" applyAlignment="1">
      <alignment/>
    </xf>
    <xf numFmtId="171" fontId="4" fillId="0" borderId="11" xfId="72" applyFont="1" applyFill="1" applyBorder="1" applyAlignment="1">
      <alignment/>
    </xf>
    <xf numFmtId="39" fontId="3" fillId="34" borderId="0" xfId="72" applyNumberFormat="1" applyFont="1" applyFill="1" applyBorder="1" applyAlignment="1">
      <alignment horizontal="center" vertical="top" wrapText="1"/>
    </xf>
    <xf numFmtId="171" fontId="3" fillId="0" borderId="0" xfId="72" applyFont="1" applyFill="1" applyBorder="1" applyAlignment="1">
      <alignment horizontal="center" vertical="top" wrapText="1"/>
    </xf>
    <xf numFmtId="10" fontId="4" fillId="0" borderId="11" xfId="102" applyNumberFormat="1" applyFont="1" applyFill="1" applyBorder="1" applyAlignment="1">
      <alignment horizontal="right"/>
    </xf>
    <xf numFmtId="195" fontId="5" fillId="0" borderId="0" xfId="72" applyNumberFormat="1" applyFont="1" applyFill="1" applyBorder="1" applyAlignment="1">
      <alignment horizontal="center"/>
    </xf>
    <xf numFmtId="10" fontId="4" fillId="0" borderId="11" xfId="0" applyNumberFormat="1" applyFont="1" applyFill="1" applyBorder="1" applyAlignment="1">
      <alignment vertical="top"/>
    </xf>
    <xf numFmtId="10" fontId="8" fillId="33" borderId="11" xfId="102" applyNumberFormat="1" applyFont="1" applyFill="1" applyBorder="1" applyAlignment="1">
      <alignment/>
    </xf>
    <xf numFmtId="9" fontId="8" fillId="0" borderId="11" xfId="102" applyFont="1" applyFill="1" applyBorder="1" applyAlignment="1">
      <alignment/>
    </xf>
    <xf numFmtId="10" fontId="8" fillId="0" borderId="0" xfId="102" applyNumberFormat="1" applyFont="1" applyFill="1" applyBorder="1" applyAlignment="1">
      <alignment horizontal="left" vertical="top"/>
    </xf>
    <xf numFmtId="39" fontId="4" fillId="35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 vertical="top"/>
    </xf>
    <xf numFmtId="195" fontId="4" fillId="0" borderId="0" xfId="72" applyNumberFormat="1" applyFont="1" applyFill="1" applyBorder="1" applyAlignment="1">
      <alignment vertical="top"/>
    </xf>
    <xf numFmtId="10" fontId="4" fillId="0" borderId="0" xfId="102" applyNumberFormat="1" applyFont="1" applyFill="1" applyBorder="1" applyAlignment="1">
      <alignment vertical="top"/>
    </xf>
    <xf numFmtId="0" fontId="4" fillId="0" borderId="0" xfId="0" applyFont="1" applyBorder="1" applyAlignment="1">
      <alignment vertical="top"/>
    </xf>
    <xf numFmtId="10" fontId="4" fillId="0" borderId="0" xfId="102" applyNumberFormat="1" applyFont="1" applyBorder="1" applyAlignment="1">
      <alignment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10" fontId="4" fillId="0" borderId="0" xfId="0" applyNumberFormat="1" applyFont="1" applyBorder="1" applyAlignment="1">
      <alignment vertical="top"/>
    </xf>
    <xf numFmtId="10" fontId="4" fillId="0" borderId="0" xfId="0" applyNumberFormat="1" applyFont="1" applyFill="1" applyBorder="1" applyAlignment="1">
      <alignment vertical="top"/>
    </xf>
    <xf numFmtId="0" fontId="3" fillId="0" borderId="10" xfId="0" applyFont="1" applyFill="1" applyBorder="1" applyAlignment="1">
      <alignment horizontal="center" vertical="top" wrapText="1"/>
    </xf>
    <xf numFmtId="191" fontId="3" fillId="0" borderId="0" xfId="72" applyNumberFormat="1" applyFont="1" applyFill="1" applyBorder="1" applyAlignment="1">
      <alignment horizontal="center" vertical="top" wrapText="1"/>
    </xf>
    <xf numFmtId="39" fontId="9" fillId="0" borderId="0" xfId="72" applyNumberFormat="1" applyFont="1" applyFill="1" applyBorder="1" applyAlignment="1">
      <alignment horizontal="center" vertical="top" wrapText="1"/>
    </xf>
    <xf numFmtId="10" fontId="3" fillId="0" borderId="11" xfId="10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/>
    </xf>
    <xf numFmtId="39" fontId="4" fillId="0" borderId="0" xfId="0" applyNumberFormat="1" applyFont="1" applyFill="1" applyBorder="1" applyAlignment="1">
      <alignment vertical="top"/>
    </xf>
    <xf numFmtId="3" fontId="4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9" fontId="8" fillId="0" borderId="0" xfId="0" applyNumberFormat="1" applyFont="1" applyFill="1" applyBorder="1" applyAlignment="1">
      <alignment vertical="top"/>
    </xf>
    <xf numFmtId="10" fontId="8" fillId="0" borderId="11" xfId="0" applyNumberFormat="1" applyFont="1" applyFill="1" applyBorder="1" applyAlignment="1">
      <alignment vertical="top"/>
    </xf>
    <xf numFmtId="0" fontId="4" fillId="0" borderId="10" xfId="0" applyFont="1" applyBorder="1" applyAlignment="1">
      <alignment vertical="top"/>
    </xf>
    <xf numFmtId="0" fontId="8" fillId="33" borderId="0" xfId="0" applyFont="1" applyFill="1" applyBorder="1" applyAlignment="1">
      <alignment vertical="top"/>
    </xf>
    <xf numFmtId="171" fontId="8" fillId="33" borderId="0" xfId="72" applyFont="1" applyFill="1" applyBorder="1" applyAlignment="1">
      <alignment vertical="top"/>
    </xf>
    <xf numFmtId="10" fontId="8" fillId="33" borderId="11" xfId="102" applyNumberFormat="1" applyFont="1" applyFill="1" applyBorder="1" applyAlignment="1">
      <alignment vertical="top"/>
    </xf>
    <xf numFmtId="10" fontId="8" fillId="33" borderId="11" xfId="72" applyNumberFormat="1" applyFont="1" applyFill="1" applyBorder="1" applyAlignment="1">
      <alignment vertical="top"/>
    </xf>
    <xf numFmtId="39" fontId="8" fillId="33" borderId="0" xfId="0" applyNumberFormat="1" applyFont="1" applyFill="1" applyBorder="1" applyAlignment="1">
      <alignment vertical="top"/>
    </xf>
    <xf numFmtId="0" fontId="3" fillId="34" borderId="0" xfId="0" applyFont="1" applyFill="1" applyBorder="1" applyAlignment="1">
      <alignment vertical="top"/>
    </xf>
    <xf numFmtId="39" fontId="3" fillId="34" borderId="0" xfId="0" applyNumberFormat="1" applyFont="1" applyFill="1" applyBorder="1" applyAlignment="1">
      <alignment vertical="top"/>
    </xf>
    <xf numFmtId="10" fontId="3" fillId="34" borderId="11" xfId="102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39" fontId="4" fillId="0" borderId="0" xfId="0" applyNumberFormat="1" applyFont="1" applyBorder="1" applyAlignment="1">
      <alignment vertical="top"/>
    </xf>
    <xf numFmtId="4" fontId="4" fillId="0" borderId="0" xfId="0" applyNumberFormat="1" applyFont="1" applyFill="1" applyBorder="1" applyAlignment="1">
      <alignment vertical="top"/>
    </xf>
    <xf numFmtId="0" fontId="4" fillId="0" borderId="11" xfId="0" applyFont="1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95" fontId="4" fillId="0" borderId="0" xfId="72" applyNumberFormat="1" applyFont="1" applyBorder="1" applyAlignment="1">
      <alignment vertical="top"/>
    </xf>
    <xf numFmtId="10" fontId="8" fillId="0" borderId="0" xfId="102" applyNumberFormat="1" applyFont="1" applyBorder="1" applyAlignment="1">
      <alignment horizontal="left" vertical="top"/>
    </xf>
    <xf numFmtId="10" fontId="4" fillId="0" borderId="11" xfId="0" applyNumberFormat="1" applyFont="1" applyBorder="1" applyAlignment="1">
      <alignment vertical="top"/>
    </xf>
    <xf numFmtId="10" fontId="8" fillId="33" borderId="11" xfId="0" applyNumberFormat="1" applyFont="1" applyFill="1" applyBorder="1" applyAlignment="1">
      <alignment vertical="top"/>
    </xf>
    <xf numFmtId="195" fontId="8" fillId="33" borderId="0" xfId="72" applyNumberFormat="1" applyFont="1" applyFill="1" applyBorder="1" applyAlignment="1">
      <alignment vertical="top"/>
    </xf>
    <xf numFmtId="4" fontId="4" fillId="0" borderId="0" xfId="0" applyNumberFormat="1" applyFont="1" applyBorder="1" applyAlignment="1">
      <alignment vertical="top"/>
    </xf>
    <xf numFmtId="0" fontId="4" fillId="0" borderId="11" xfId="0" applyFont="1" applyBorder="1" applyAlignment="1">
      <alignment vertical="top"/>
    </xf>
    <xf numFmtId="39" fontId="4" fillId="0" borderId="0" xfId="0" applyNumberFormat="1" applyFont="1" applyFill="1" applyBorder="1" applyAlignment="1">
      <alignment/>
    </xf>
    <xf numFmtId="219" fontId="4" fillId="0" borderId="0" xfId="0" applyNumberFormat="1" applyFont="1" applyBorder="1" applyAlignment="1">
      <alignment/>
    </xf>
    <xf numFmtId="219" fontId="4" fillId="0" borderId="0" xfId="0" applyNumberFormat="1" applyFont="1" applyFill="1" applyAlignment="1">
      <alignment/>
    </xf>
    <xf numFmtId="219" fontId="4" fillId="0" borderId="0" xfId="0" applyNumberFormat="1" applyFont="1" applyFill="1" applyBorder="1" applyAlignment="1">
      <alignment/>
    </xf>
    <xf numFmtId="219" fontId="0" fillId="0" borderId="0" xfId="0" applyNumberFormat="1" applyAlignment="1">
      <alignment/>
    </xf>
    <xf numFmtId="219" fontId="4" fillId="0" borderId="0" xfId="0" applyNumberFormat="1" applyFont="1" applyFill="1" applyBorder="1" applyAlignment="1">
      <alignment vertical="top"/>
    </xf>
    <xf numFmtId="191" fontId="3" fillId="34" borderId="0" xfId="70" applyNumberFormat="1" applyFont="1" applyFill="1" applyBorder="1" applyAlignment="1">
      <alignment horizontal="center" vertical="top" wrapText="1"/>
    </xf>
    <xf numFmtId="191" fontId="3" fillId="34" borderId="0" xfId="72" applyNumberFormat="1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3" fillId="34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top" wrapText="1"/>
    </xf>
    <xf numFmtId="191" fontId="3" fillId="34" borderId="0" xfId="70" applyNumberFormat="1" applyFont="1" applyFill="1" applyBorder="1" applyAlignment="1">
      <alignment horizontal="center" vertical="top" wrapText="1"/>
    </xf>
    <xf numFmtId="10" fontId="3" fillId="34" borderId="11" xfId="101" applyNumberFormat="1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191" fontId="3" fillId="34" borderId="0" xfId="72" applyNumberFormat="1" applyFont="1" applyFill="1" applyBorder="1" applyAlignment="1">
      <alignment horizontal="center" vertical="top" wrapText="1"/>
    </xf>
    <xf numFmtId="10" fontId="3" fillId="34" borderId="11" xfId="102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</cellXfs>
  <cellStyles count="94">
    <cellStyle name="Normal" xfId="0"/>
    <cellStyle name="&#10;386grabber=m" xfId="15"/>
    <cellStyle name="20% - Accent1" xfId="16"/>
    <cellStyle name="20% - Accent1 2" xfId="17"/>
    <cellStyle name="20% - Accent2" xfId="18"/>
    <cellStyle name="20% - Accent2 2" xfId="19"/>
    <cellStyle name="20% - Accent3" xfId="20"/>
    <cellStyle name="20% - Accent3 2" xfId="21"/>
    <cellStyle name="20% - Accent4" xfId="22"/>
    <cellStyle name="20% - Accent4 2" xfId="23"/>
    <cellStyle name="20% - Accent5" xfId="24"/>
    <cellStyle name="20% - Accent5 2" xfId="25"/>
    <cellStyle name="20% - Accent6" xfId="26"/>
    <cellStyle name="20% - Accent6 2" xfId="27"/>
    <cellStyle name="40% - Accent1" xfId="28"/>
    <cellStyle name="40% - Accent1 2" xfId="29"/>
    <cellStyle name="40% - Accent2" xfId="30"/>
    <cellStyle name="40% - Accent2 2" xfId="31"/>
    <cellStyle name="40% - Accent3" xfId="32"/>
    <cellStyle name="40% - Accent3 2" xfId="33"/>
    <cellStyle name="40% - Accent4" xfId="34"/>
    <cellStyle name="40% - Accent4 2" xfId="35"/>
    <cellStyle name="40% - Accent5" xfId="36"/>
    <cellStyle name="40% - Accent5 2" xfId="37"/>
    <cellStyle name="40% - Accent6" xfId="38"/>
    <cellStyle name="40% - Accent6 2" xfId="39"/>
    <cellStyle name="60% - Accent1" xfId="40"/>
    <cellStyle name="60% - Accent1 2" xfId="41"/>
    <cellStyle name="60% - Accent2" xfId="42"/>
    <cellStyle name="60% - Accent2 2" xfId="43"/>
    <cellStyle name="60% - Accent3" xfId="44"/>
    <cellStyle name="60% - Accent3 2" xfId="45"/>
    <cellStyle name="60% - Accent4" xfId="46"/>
    <cellStyle name="60% - Accent4 2" xfId="47"/>
    <cellStyle name="60% - Accent5" xfId="48"/>
    <cellStyle name="60% - Accent5 2" xfId="49"/>
    <cellStyle name="60% - Accent6" xfId="50"/>
    <cellStyle name="60% - Accent6 2" xfId="51"/>
    <cellStyle name="Accent1" xfId="52"/>
    <cellStyle name="Accent1 2" xfId="53"/>
    <cellStyle name="Accent2" xfId="54"/>
    <cellStyle name="Accent2 2" xfId="55"/>
    <cellStyle name="Accent3" xfId="56"/>
    <cellStyle name="Accent3 2" xfId="57"/>
    <cellStyle name="Accent4" xfId="58"/>
    <cellStyle name="Accent4 2" xfId="59"/>
    <cellStyle name="Accent5" xfId="60"/>
    <cellStyle name="Accent5 2" xfId="61"/>
    <cellStyle name="Accent6" xfId="62"/>
    <cellStyle name="Accent6 2" xfId="63"/>
    <cellStyle name="Bad" xfId="64"/>
    <cellStyle name="Bad 2" xfId="65"/>
    <cellStyle name="Calculation" xfId="66"/>
    <cellStyle name="Calculation 2" xfId="67"/>
    <cellStyle name="Check Cell" xfId="68"/>
    <cellStyle name="Check Cell 2" xfId="69"/>
    <cellStyle name="Comma" xfId="70"/>
    <cellStyle name="Comma [0]" xfId="71"/>
    <cellStyle name="Comma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 1" xfId="79"/>
    <cellStyle name="Heading 1 2" xfId="80"/>
    <cellStyle name="Heading 2" xfId="81"/>
    <cellStyle name="Heading 2 2" xfId="82"/>
    <cellStyle name="Heading 3" xfId="83"/>
    <cellStyle name="Heading 3 2" xfId="84"/>
    <cellStyle name="Heading 4" xfId="85"/>
    <cellStyle name="Heading 4 2" xfId="86"/>
    <cellStyle name="Hyperlink" xfId="87"/>
    <cellStyle name="Input" xfId="88"/>
    <cellStyle name="Input 2" xfId="89"/>
    <cellStyle name="Linked Cell" xfId="90"/>
    <cellStyle name="Linked Cell 2" xfId="91"/>
    <cellStyle name="Neutral" xfId="92"/>
    <cellStyle name="Neutral 2" xfId="93"/>
    <cellStyle name="Normal 2" xfId="94"/>
    <cellStyle name="Normal 3" xfId="95"/>
    <cellStyle name="Normal 4" xfId="96"/>
    <cellStyle name="Note" xfId="97"/>
    <cellStyle name="Note 2" xfId="98"/>
    <cellStyle name="Output" xfId="99"/>
    <cellStyle name="Output 2" xfId="100"/>
    <cellStyle name="Percent" xfId="101"/>
    <cellStyle name="Percent 2" xfId="102"/>
    <cellStyle name="Title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123825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57150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323850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00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419100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457200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00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419100</xdr:colOff>
      <xdr:row>2</xdr:row>
      <xdr:rowOff>161925</xdr:rowOff>
    </xdr:to>
    <xdr:pic>
      <xdr:nvPicPr>
        <xdr:cNvPr id="1" name="Picture 1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5</xdr:col>
      <xdr:colOff>457200</xdr:colOff>
      <xdr:row>2</xdr:row>
      <xdr:rowOff>161925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9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2781300</xdr:colOff>
      <xdr:row>0</xdr:row>
      <xdr:rowOff>0</xdr:rowOff>
    </xdr:from>
    <xdr:to>
      <xdr:col>4</xdr:col>
      <xdr:colOff>1171575</xdr:colOff>
      <xdr:row>3</xdr:row>
      <xdr:rowOff>0</xdr:rowOff>
    </xdr:to>
    <xdr:pic>
      <xdr:nvPicPr>
        <xdr:cNvPr id="1" name="Picture 2" descr="C:\Users\goutam.gandhi\Desktop\Logo_Mutual Fund 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86125" y="0"/>
          <a:ext cx="3810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5"/>
  <sheetViews>
    <sheetView tabSelected="1" view="pageBreakPreview" zoomScale="87" zoomScaleNormal="85" zoomScaleSheetLayoutView="87" workbookViewId="0" topLeftCell="B1">
      <selection activeCell="D20" sqref="D20"/>
    </sheetView>
  </sheetViews>
  <sheetFormatPr defaultColWidth="9.140625" defaultRowHeight="12.75"/>
  <cols>
    <col min="1" max="1" width="6.28125" style="1" hidden="1" customWidth="1"/>
    <col min="2" max="2" width="7.57421875" style="1" customWidth="1"/>
    <col min="3" max="3" width="58.7109375" style="1" customWidth="1"/>
    <col min="4" max="4" width="20.00390625" style="1" bestFit="1" customWidth="1"/>
    <col min="5" max="5" width="18.421875" style="1" customWidth="1"/>
    <col min="6" max="6" width="11.00390625" style="35" customWidth="1"/>
    <col min="7" max="7" width="16.8515625" style="1" customWidth="1"/>
    <col min="8" max="8" width="14.7109375" style="1" customWidth="1"/>
    <col min="9" max="9" width="16.28125" style="1" bestFit="1" customWidth="1"/>
    <col min="10" max="10" width="19.8515625" style="1" hidden="1" customWidth="1"/>
    <col min="11" max="11" width="9.140625" style="51" hidden="1" customWidth="1"/>
    <col min="12" max="12" width="15.7109375" style="1" hidden="1" customWidth="1"/>
    <col min="13" max="13" width="25.57421875" style="1" hidden="1" customWidth="1"/>
    <col min="14" max="16384" width="9.140625" style="1" customWidth="1"/>
  </cols>
  <sheetData>
    <row r="1" ht="15.75"/>
    <row r="2" ht="15.75"/>
    <row r="3" ht="15.75"/>
    <row r="5" ht="15.75">
      <c r="B5" s="1" t="s">
        <v>19</v>
      </c>
    </row>
    <row r="7" spans="2:12" s="13" customFormat="1" ht="15.75" customHeight="1">
      <c r="B7" s="139" t="s">
        <v>24</v>
      </c>
      <c r="C7" s="140"/>
      <c r="D7" s="140"/>
      <c r="E7" s="140"/>
      <c r="F7" s="140"/>
      <c r="G7" s="140"/>
      <c r="H7" s="141"/>
      <c r="I7" s="1"/>
      <c r="K7" s="53"/>
      <c r="L7" s="1"/>
    </row>
    <row r="8" spans="2:12" s="13" customFormat="1" ht="15.75" customHeight="1">
      <c r="B8" s="142" t="s">
        <v>64</v>
      </c>
      <c r="C8" s="143"/>
      <c r="D8" s="143"/>
      <c r="E8" s="143"/>
      <c r="F8" s="143"/>
      <c r="G8" s="143"/>
      <c r="H8" s="144"/>
      <c r="I8" s="1"/>
      <c r="K8" s="53"/>
      <c r="L8" s="1"/>
    </row>
    <row r="9" spans="2:8" ht="15.75">
      <c r="B9" s="145"/>
      <c r="C9" s="146"/>
      <c r="D9" s="146"/>
      <c r="E9" s="146"/>
      <c r="F9" s="146"/>
      <c r="G9" s="146"/>
      <c r="H9" s="147"/>
    </row>
    <row r="10" spans="2:8" ht="15.75">
      <c r="B10" s="18"/>
      <c r="C10" s="14"/>
      <c r="D10" s="15"/>
      <c r="E10" s="15"/>
      <c r="F10" s="16"/>
      <c r="G10" s="17"/>
      <c r="H10" s="27"/>
    </row>
    <row r="11" spans="2:12" s="13" customFormat="1" ht="15.75">
      <c r="B11" s="148" t="s">
        <v>0</v>
      </c>
      <c r="C11" s="149" t="s">
        <v>1</v>
      </c>
      <c r="D11" s="149" t="s">
        <v>14</v>
      </c>
      <c r="E11" s="136" t="s">
        <v>66</v>
      </c>
      <c r="F11" s="149" t="s">
        <v>11</v>
      </c>
      <c r="G11" s="54" t="s">
        <v>29</v>
      </c>
      <c r="H11" s="150" t="s">
        <v>2</v>
      </c>
      <c r="I11" s="4"/>
      <c r="J11" s="55"/>
      <c r="K11" s="53"/>
      <c r="L11" s="4"/>
    </row>
    <row r="12" spans="2:8" ht="15.75">
      <c r="B12" s="148"/>
      <c r="C12" s="149"/>
      <c r="D12" s="149"/>
      <c r="E12" s="136"/>
      <c r="F12" s="149"/>
      <c r="G12" s="54" t="s">
        <v>30</v>
      </c>
      <c r="H12" s="150"/>
    </row>
    <row r="13" spans="2:8" ht="15.75">
      <c r="B13" s="34"/>
      <c r="G13" s="30"/>
      <c r="H13" s="36"/>
    </row>
    <row r="14" spans="2:8" ht="15.75">
      <c r="B14" s="34"/>
      <c r="C14" s="37" t="s">
        <v>27</v>
      </c>
      <c r="G14" s="30"/>
      <c r="H14" s="36"/>
    </row>
    <row r="15" spans="1:12" ht="15.75">
      <c r="A15" s="1" t="str">
        <f>+$B$7&amp;C15</f>
        <v>IL&amp;FS  Infrastructure Debt Fund Series 1AIL&amp;FS Wind Energy Limited</v>
      </c>
      <c r="B15" s="34">
        <v>1</v>
      </c>
      <c r="C15" s="1" t="s">
        <v>45</v>
      </c>
      <c r="D15" s="1" t="s">
        <v>34</v>
      </c>
      <c r="E15" s="1" t="s">
        <v>73</v>
      </c>
      <c r="F15" s="35">
        <v>715</v>
      </c>
      <c r="G15" s="30">
        <v>8798.54024</v>
      </c>
      <c r="H15" s="36">
        <f>+G15/$G$44</f>
        <v>0.23235908764316318</v>
      </c>
      <c r="L15" s="9"/>
    </row>
    <row r="16" spans="1:12" ht="15.75">
      <c r="A16" s="1" t="str">
        <f aca="true" t="shared" si="0" ref="A16:A28">+$B$7&amp;C16</f>
        <v>IL&amp;FS  Infrastructure Debt Fund Series 1ABhilwara Green Energy Limited</v>
      </c>
      <c r="B16" s="34">
        <f>+B15+1</f>
        <v>2</v>
      </c>
      <c r="C16" s="1" t="s">
        <v>18</v>
      </c>
      <c r="D16" s="1" t="s">
        <v>35</v>
      </c>
      <c r="E16" s="1" t="s">
        <v>74</v>
      </c>
      <c r="F16" s="35">
        <v>638797</v>
      </c>
      <c r="G16" s="30">
        <v>1197.7437362</v>
      </c>
      <c r="H16" s="36">
        <f>+G16/$G$44</f>
        <v>0.03163100175509859</v>
      </c>
      <c r="L16" s="9"/>
    </row>
    <row r="17" spans="1:12" ht="15.75">
      <c r="A17" s="1" t="str">
        <f t="shared" si="0"/>
        <v>IL&amp;FS  Infrastructure Debt Fund Series 1A</v>
      </c>
      <c r="B17" s="34"/>
      <c r="G17" s="30"/>
      <c r="H17" s="36"/>
      <c r="L17" s="9"/>
    </row>
    <row r="18" spans="1:12" ht="15.75">
      <c r="A18" s="1" t="str">
        <f t="shared" si="0"/>
        <v>IL&amp;FS  Infrastructure Debt Fund Series 1ANon Convertible Debentures-Privately placed (Unlisted)</v>
      </c>
      <c r="B18" s="34"/>
      <c r="C18" s="37" t="s">
        <v>28</v>
      </c>
      <c r="G18" s="30"/>
      <c r="H18" s="36"/>
      <c r="L18" s="9"/>
    </row>
    <row r="19" spans="1:12" ht="15.75">
      <c r="A19" s="1" t="str">
        <f t="shared" si="0"/>
        <v>IL&amp;FS  Infrastructure Debt Fund Series 1AClean Max Enviro Energy Solutions Private Limited</v>
      </c>
      <c r="B19" s="34">
        <f>+B16+1</f>
        <v>3</v>
      </c>
      <c r="C19" s="1" t="s">
        <v>46</v>
      </c>
      <c r="D19" s="1" t="s">
        <v>36</v>
      </c>
      <c r="E19" s="1" t="s">
        <v>97</v>
      </c>
      <c r="F19" s="35">
        <v>600</v>
      </c>
      <c r="G19" s="30">
        <v>5999.99999</v>
      </c>
      <c r="H19" s="36">
        <f aca="true" t="shared" si="1" ref="H19:H28">+G19/$G$44</f>
        <v>0.15845293486267994</v>
      </c>
      <c r="L19" s="9"/>
    </row>
    <row r="20" spans="1:12" ht="15.75">
      <c r="A20" s="1" t="str">
        <f t="shared" si="0"/>
        <v>IL&amp;FS  Infrastructure Debt Fund Series 1ABhilangana Hydro Power Limited</v>
      </c>
      <c r="B20" s="34">
        <f>+B19+1</f>
        <v>4</v>
      </c>
      <c r="C20" s="1" t="s">
        <v>16</v>
      </c>
      <c r="D20" s="1" t="s">
        <v>39</v>
      </c>
      <c r="E20" s="1" t="s">
        <v>75</v>
      </c>
      <c r="F20" s="35">
        <v>200</v>
      </c>
      <c r="G20" s="30">
        <v>2000</v>
      </c>
      <c r="H20" s="36">
        <f t="shared" si="1"/>
        <v>0.05281764504225605</v>
      </c>
      <c r="L20" s="9"/>
    </row>
    <row r="21" spans="1:12" ht="15.75">
      <c r="A21" s="1" t="str">
        <f>+$B$7&amp;C21</f>
        <v>IL&amp;FS  Infrastructure Debt Fund Series 1ABhilangana Hydro Power Limited.</v>
      </c>
      <c r="B21" s="34">
        <f aca="true" t="shared" si="2" ref="B21:B28">+B20+1</f>
        <v>5</v>
      </c>
      <c r="C21" s="1" t="s">
        <v>69</v>
      </c>
      <c r="D21" s="1" t="s">
        <v>39</v>
      </c>
      <c r="E21" s="1" t="s">
        <v>76</v>
      </c>
      <c r="F21" s="35">
        <v>139</v>
      </c>
      <c r="G21" s="30">
        <v>1390</v>
      </c>
      <c r="H21" s="36">
        <f>+G21/$G$44</f>
        <v>0.03670826330436795</v>
      </c>
      <c r="L21" s="9"/>
    </row>
    <row r="22" spans="1:12" ht="15.75">
      <c r="A22" s="1" t="str">
        <f>+$B$7&amp;C22</f>
        <v>IL&amp;FS  Infrastructure Debt Fund Series 1ABhilangana Hydro Power Limited..</v>
      </c>
      <c r="B22" s="34">
        <f t="shared" si="2"/>
        <v>6</v>
      </c>
      <c r="C22" s="1" t="s">
        <v>70</v>
      </c>
      <c r="D22" s="1" t="s">
        <v>39</v>
      </c>
      <c r="E22" s="1" t="s">
        <v>77</v>
      </c>
      <c r="F22" s="35">
        <v>102</v>
      </c>
      <c r="G22" s="30">
        <v>1020</v>
      </c>
      <c r="H22" s="36">
        <f>+G22/$G$44</f>
        <v>0.026936998971550587</v>
      </c>
      <c r="L22" s="9"/>
    </row>
    <row r="23" spans="1:12" ht="15.75">
      <c r="A23" s="1" t="str">
        <f>+$B$7&amp;C23</f>
        <v>IL&amp;FS  Infrastructure Debt Fund Series 1ABhilangana Hydro Power Limited….</v>
      </c>
      <c r="B23" s="34">
        <f>+B22+1</f>
        <v>7</v>
      </c>
      <c r="C23" s="1" t="s">
        <v>71</v>
      </c>
      <c r="D23" s="1" t="s">
        <v>39</v>
      </c>
      <c r="E23" s="1" t="s">
        <v>78</v>
      </c>
      <c r="F23" s="35">
        <v>49</v>
      </c>
      <c r="G23" s="30">
        <v>490</v>
      </c>
      <c r="H23" s="36">
        <f>+G23/$G$44</f>
        <v>0.012940323035352733</v>
      </c>
      <c r="L23" s="9"/>
    </row>
    <row r="24" spans="1:12" ht="15.75">
      <c r="A24" s="1" t="str">
        <f t="shared" si="0"/>
        <v>IL&amp;FS  Infrastructure Debt Fund Series 1AAbhitech Developers Private Limited</v>
      </c>
      <c r="B24" s="34">
        <f>+B23+1</f>
        <v>8</v>
      </c>
      <c r="C24" s="1" t="s">
        <v>33</v>
      </c>
      <c r="D24" s="1" t="s">
        <v>31</v>
      </c>
      <c r="E24" s="1" t="s">
        <v>79</v>
      </c>
      <c r="F24" s="35">
        <v>481900</v>
      </c>
      <c r="G24" s="30">
        <v>4819</v>
      </c>
      <c r="H24" s="36">
        <f t="shared" si="1"/>
        <v>0.12726411572931595</v>
      </c>
      <c r="L24" s="9"/>
    </row>
    <row r="25" spans="1:12" ht="15.75">
      <c r="A25" s="1" t="str">
        <f t="shared" si="0"/>
        <v>IL&amp;FS  Infrastructure Debt Fund Series 1AGHV Hospitality India Pvt Limited</v>
      </c>
      <c r="B25" s="34">
        <f t="shared" si="2"/>
        <v>9</v>
      </c>
      <c r="C25" s="1" t="s">
        <v>47</v>
      </c>
      <c r="D25" s="1" t="s">
        <v>31</v>
      </c>
      <c r="E25" s="1" t="s">
        <v>98</v>
      </c>
      <c r="F25" s="35">
        <v>180</v>
      </c>
      <c r="G25" s="30">
        <v>1800</v>
      </c>
      <c r="H25" s="36">
        <f t="shared" si="1"/>
        <v>0.04753588053803045</v>
      </c>
      <c r="L25" s="9"/>
    </row>
    <row r="26" spans="1:12" ht="15.75">
      <c r="A26" s="1" t="str">
        <f t="shared" si="0"/>
        <v>IL&amp;FS  Infrastructure Debt Fund Series 1AAMRI Hospitals Limited</v>
      </c>
      <c r="B26" s="34">
        <f t="shared" si="2"/>
        <v>10</v>
      </c>
      <c r="C26" s="1" t="s">
        <v>20</v>
      </c>
      <c r="D26" s="1" t="s">
        <v>37</v>
      </c>
      <c r="E26" s="1" t="s">
        <v>80</v>
      </c>
      <c r="F26" s="35">
        <v>175</v>
      </c>
      <c r="G26" s="30">
        <v>764.018255</v>
      </c>
      <c r="H26" s="36">
        <f t="shared" si="1"/>
        <v>0.020176822499196934</v>
      </c>
      <c r="L26" s="9"/>
    </row>
    <row r="27" spans="1:12" ht="15.75">
      <c r="A27" s="1" t="str">
        <f t="shared" si="0"/>
        <v>IL&amp;FS  Infrastructure Debt Fund Series 1AAD Hydro Power Limited</v>
      </c>
      <c r="B27" s="34">
        <f t="shared" si="2"/>
        <v>11</v>
      </c>
      <c r="C27" s="1" t="s">
        <v>17</v>
      </c>
      <c r="D27" s="1" t="s">
        <v>38</v>
      </c>
      <c r="E27" s="1" t="s">
        <v>81</v>
      </c>
      <c r="F27" s="35">
        <v>130982</v>
      </c>
      <c r="G27" s="30">
        <v>327.455</v>
      </c>
      <c r="H27" s="36">
        <f t="shared" si="1"/>
        <v>0.008647700978655977</v>
      </c>
      <c r="L27" s="9"/>
    </row>
    <row r="28" spans="1:12" ht="15.75">
      <c r="A28" s="1" t="str">
        <f t="shared" si="0"/>
        <v>IL&amp;FS  Infrastructure Debt Fund Series 1ABG Wind Power Limited</v>
      </c>
      <c r="B28" s="34">
        <f t="shared" si="2"/>
        <v>12</v>
      </c>
      <c r="C28" s="1" t="s">
        <v>40</v>
      </c>
      <c r="D28" s="1" t="s">
        <v>36</v>
      </c>
      <c r="E28" s="1" t="s">
        <v>82</v>
      </c>
      <c r="F28" s="35">
        <v>44220</v>
      </c>
      <c r="G28" s="30">
        <v>331.65</v>
      </c>
      <c r="H28" s="36">
        <f t="shared" si="1"/>
        <v>0.00875848598913211</v>
      </c>
      <c r="L28" s="9"/>
    </row>
    <row r="29" spans="2:13" s="13" customFormat="1" ht="15.75">
      <c r="B29" s="20"/>
      <c r="C29" s="22" t="s">
        <v>7</v>
      </c>
      <c r="D29" s="22"/>
      <c r="E29" s="22"/>
      <c r="F29" s="22"/>
      <c r="G29" s="24">
        <f>SUM(G15:G28)</f>
        <v>28938.407221200003</v>
      </c>
      <c r="H29" s="64">
        <f>SUM(H15:H28)</f>
        <v>0.7642292603488005</v>
      </c>
      <c r="I29" s="10"/>
      <c r="K29" s="53"/>
      <c r="L29" s="1">
        <v>28938.407221200003</v>
      </c>
      <c r="M29" s="88">
        <f>+L29-G29</f>
        <v>0</v>
      </c>
    </row>
    <row r="30" spans="2:12" s="13" customFormat="1" ht="15.75">
      <c r="B30" s="20"/>
      <c r="C30" s="10"/>
      <c r="D30" s="10"/>
      <c r="E30" s="10"/>
      <c r="F30" s="10"/>
      <c r="G30" s="49"/>
      <c r="H30" s="50"/>
      <c r="I30" s="10"/>
      <c r="K30" s="53"/>
      <c r="L30" s="1"/>
    </row>
    <row r="31" spans="2:12" s="13" customFormat="1" ht="15.75">
      <c r="B31" s="20"/>
      <c r="C31" s="37" t="s">
        <v>21</v>
      </c>
      <c r="D31" s="1"/>
      <c r="E31" s="1"/>
      <c r="F31" s="1"/>
      <c r="G31" s="30"/>
      <c r="H31" s="36"/>
      <c r="I31" s="10"/>
      <c r="K31" s="53"/>
      <c r="L31" s="1"/>
    </row>
    <row r="32" spans="2:12" s="13" customFormat="1" ht="15.75">
      <c r="B32" s="20"/>
      <c r="C32" s="13" t="s">
        <v>23</v>
      </c>
      <c r="D32" s="42"/>
      <c r="E32" s="42"/>
      <c r="F32" s="42"/>
      <c r="G32" s="30">
        <v>315.1075315</v>
      </c>
      <c r="H32" s="36">
        <f>+G32/$G$44</f>
        <v>0.008321618874454258</v>
      </c>
      <c r="I32" s="10"/>
      <c r="K32" s="53"/>
      <c r="L32" s="1"/>
    </row>
    <row r="33" spans="2:12" s="13" customFormat="1" ht="15.75">
      <c r="B33" s="20"/>
      <c r="C33" s="1"/>
      <c r="D33" s="1"/>
      <c r="E33" s="1"/>
      <c r="F33" s="1"/>
      <c r="G33" s="42"/>
      <c r="H33" s="43"/>
      <c r="I33" s="10"/>
      <c r="K33" s="53"/>
      <c r="L33" s="1"/>
    </row>
    <row r="34" spans="2:8" ht="15.75">
      <c r="B34" s="34"/>
      <c r="C34" s="22" t="s">
        <v>7</v>
      </c>
      <c r="D34" s="22"/>
      <c r="E34" s="22"/>
      <c r="F34" s="22"/>
      <c r="G34" s="44">
        <f>SUM(G32:G33)</f>
        <v>315.1075315</v>
      </c>
      <c r="H34" s="48">
        <f>SUM(H32:H33)</f>
        <v>0.008321618874454258</v>
      </c>
    </row>
    <row r="35" spans="2:8" ht="15.75">
      <c r="B35" s="34"/>
      <c r="C35" s="10"/>
      <c r="D35" s="10"/>
      <c r="E35" s="10"/>
      <c r="F35" s="10"/>
      <c r="G35" s="61"/>
      <c r="H35" s="62"/>
    </row>
    <row r="36" spans="2:8" ht="15.75">
      <c r="B36" s="34"/>
      <c r="C36" s="37" t="s">
        <v>15</v>
      </c>
      <c r="D36" s="42"/>
      <c r="E36" s="42"/>
      <c r="G36" s="30">
        <v>81.8200001</v>
      </c>
      <c r="H36" s="60">
        <f>G36/G44</f>
        <v>0.002160769861319577</v>
      </c>
    </row>
    <row r="37" spans="2:8" ht="15.75">
      <c r="B37" s="34"/>
      <c r="C37" s="37"/>
      <c r="D37" s="42"/>
      <c r="E37" s="42"/>
      <c r="G37" s="30"/>
      <c r="H37" s="60"/>
    </row>
    <row r="38" spans="2:12" s="13" customFormat="1" ht="15.75">
      <c r="B38" s="20"/>
      <c r="C38" s="22" t="s">
        <v>7</v>
      </c>
      <c r="D38" s="22"/>
      <c r="E38" s="22"/>
      <c r="F38" s="22"/>
      <c r="G38" s="24">
        <f>SUM(G36:G36)</f>
        <v>81.8200001</v>
      </c>
      <c r="H38" s="59">
        <f>H36</f>
        <v>0.002160769861319577</v>
      </c>
      <c r="I38" s="10"/>
      <c r="K38" s="53"/>
      <c r="L38" s="1"/>
    </row>
    <row r="39" spans="2:8" ht="15.75">
      <c r="B39" s="34"/>
      <c r="G39" s="30"/>
      <c r="H39" s="36"/>
    </row>
    <row r="40" spans="2:8" ht="15.75">
      <c r="B40" s="34"/>
      <c r="C40" s="37" t="s">
        <v>12</v>
      </c>
      <c r="G40" s="30"/>
      <c r="H40" s="36"/>
    </row>
    <row r="41" spans="2:8" ht="15.75">
      <c r="B41" s="34">
        <v>1</v>
      </c>
      <c r="C41" s="1" t="s">
        <v>22</v>
      </c>
      <c r="D41" s="42"/>
      <c r="E41" s="42"/>
      <c r="G41" s="30">
        <f>G44-G29-G34-G38-G42</f>
        <v>-90.66675820000637</v>
      </c>
      <c r="H41" s="57">
        <f>G41/G44+0.01%</f>
        <v>-0.0022944023258699973</v>
      </c>
    </row>
    <row r="42" spans="2:8" ht="15.75">
      <c r="B42" s="34">
        <v>2</v>
      </c>
      <c r="C42" s="1" t="s">
        <v>8</v>
      </c>
      <c r="D42" s="42"/>
      <c r="E42" s="42"/>
      <c r="G42" s="130">
        <v>8621.4655371</v>
      </c>
      <c r="H42" s="36">
        <f>G42/G44</f>
        <v>0.22768275324129564</v>
      </c>
    </row>
    <row r="43" spans="2:12" s="13" customFormat="1" ht="15.75">
      <c r="B43" s="20"/>
      <c r="C43" s="22" t="s">
        <v>7</v>
      </c>
      <c r="D43" s="22"/>
      <c r="E43" s="22"/>
      <c r="F43" s="22"/>
      <c r="G43" s="24">
        <f>SUM(G41:G42)</f>
        <v>8530.798778899994</v>
      </c>
      <c r="H43" s="29">
        <f>SUM(H41:H42)</f>
        <v>0.22538835091542564</v>
      </c>
      <c r="I43" s="10"/>
      <c r="K43" s="53"/>
      <c r="L43" s="1"/>
    </row>
    <row r="44" spans="2:13" s="13" customFormat="1" ht="15.75">
      <c r="B44" s="20"/>
      <c r="C44" s="25" t="s">
        <v>10</v>
      </c>
      <c r="D44" s="25"/>
      <c r="E44" s="25"/>
      <c r="F44" s="25"/>
      <c r="G44" s="26">
        <v>37866.1335317</v>
      </c>
      <c r="H44" s="58">
        <f>+H29+H43+H34+H38-0.01%</f>
        <v>1</v>
      </c>
      <c r="I44" s="11"/>
      <c r="K44" s="53"/>
      <c r="L44" s="13">
        <v>37866.1335285</v>
      </c>
      <c r="M44" s="88">
        <f>+L44-G44</f>
        <v>-3.1999952625483274E-06</v>
      </c>
    </row>
    <row r="45" spans="2:8" ht="15.75">
      <c r="B45" s="34"/>
      <c r="G45" s="9"/>
      <c r="H45" s="40"/>
    </row>
    <row r="46" ht="15.75">
      <c r="K46" s="56"/>
    </row>
    <row r="47" ht="15.75">
      <c r="K47" s="56"/>
    </row>
    <row r="48" ht="15.75">
      <c r="K48" s="56"/>
    </row>
    <row r="49" ht="15.75">
      <c r="K49" s="56"/>
    </row>
    <row r="50" ht="15.75">
      <c r="K50" s="56"/>
    </row>
    <row r="51" ht="15.75">
      <c r="K51" s="56"/>
    </row>
    <row r="52" ht="15.75">
      <c r="K52" s="56"/>
    </row>
    <row r="53" ht="15.75">
      <c r="K53" s="56"/>
    </row>
    <row r="54" ht="15.75">
      <c r="K54" s="56"/>
    </row>
    <row r="55" ht="15.75">
      <c r="K55" s="56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2"/>
  <sheetViews>
    <sheetView view="pageBreakPreview" zoomScale="87" zoomScaleNormal="85" zoomScaleSheetLayoutView="87" zoomScalePageLayoutView="0" workbookViewId="0" topLeftCell="B1">
      <selection activeCell="B25" sqref="B25"/>
    </sheetView>
  </sheetViews>
  <sheetFormatPr defaultColWidth="9.140625" defaultRowHeight="12.75"/>
  <cols>
    <col min="1" max="1" width="7.28125" style="31" hidden="1" customWidth="1"/>
    <col min="2" max="2" width="7.57421875" style="31" customWidth="1"/>
    <col min="3" max="3" width="58.7109375" style="31" customWidth="1"/>
    <col min="4" max="4" width="21.28125" style="31" bestFit="1" customWidth="1"/>
    <col min="5" max="5" width="18.140625" style="31" customWidth="1"/>
    <col min="6" max="6" width="11.00390625" style="31" bestFit="1" customWidth="1"/>
    <col min="7" max="7" width="16.421875" style="31" customWidth="1"/>
    <col min="8" max="8" width="14.7109375" style="31" customWidth="1"/>
    <col min="9" max="9" width="14.57421875" style="1" customWidth="1"/>
    <col min="10" max="10" width="17.421875" style="31" hidden="1" customWidth="1"/>
    <col min="11" max="11" width="9.140625" style="33" hidden="1" customWidth="1"/>
    <col min="12" max="12" width="15.140625" style="1" hidden="1" customWidth="1"/>
    <col min="13" max="14" width="15.140625" style="31" hidden="1" customWidth="1"/>
    <col min="15" max="16" width="0" style="31" hidden="1" customWidth="1"/>
    <col min="17" max="17" width="16.57421875" style="31" hidden="1" customWidth="1"/>
    <col min="18" max="18" width="0" style="31" hidden="1" customWidth="1"/>
    <col min="19" max="16384" width="9.140625" style="31" customWidth="1"/>
  </cols>
  <sheetData>
    <row r="1" ht="15.75">
      <c r="F1" s="32"/>
    </row>
    <row r="2" ht="15.75">
      <c r="F2" s="32"/>
    </row>
    <row r="3" ht="15.75">
      <c r="F3" s="32"/>
    </row>
    <row r="4" ht="15.75">
      <c r="F4" s="32"/>
    </row>
    <row r="5" spans="2:6" ht="15.75">
      <c r="B5" s="1" t="str">
        <f>+1A!B5</f>
        <v>The IL&amp;FS Financial Centre, 7th Floor, Plot C-22, G-Block, Bandra Kurla Complex, Bandra East, Mumbai-400051 (www.ilfsinfrafund.com)</v>
      </c>
      <c r="F5" s="32"/>
    </row>
    <row r="6" spans="2:12" s="2" customFormat="1" ht="15.75" customHeight="1">
      <c r="B6" s="139" t="s">
        <v>25</v>
      </c>
      <c r="C6" s="140"/>
      <c r="D6" s="140"/>
      <c r="E6" s="140"/>
      <c r="F6" s="140"/>
      <c r="G6" s="140"/>
      <c r="H6" s="141"/>
      <c r="I6" s="1"/>
      <c r="K6" s="3"/>
      <c r="L6" s="1"/>
    </row>
    <row r="7" spans="2:12" s="2" customFormat="1" ht="15.75" customHeight="1">
      <c r="B7" s="151" t="str">
        <f>+1A!B8:H8</f>
        <v>Monthly  Portfolio statement as on June 30, 2018</v>
      </c>
      <c r="C7" s="152"/>
      <c r="D7" s="152"/>
      <c r="E7" s="152"/>
      <c r="F7" s="152"/>
      <c r="G7" s="152"/>
      <c r="H7" s="153"/>
      <c r="I7" s="1"/>
      <c r="K7" s="3"/>
      <c r="L7" s="1"/>
    </row>
    <row r="8" spans="2:11" ht="15.75">
      <c r="B8" s="145"/>
      <c r="C8" s="146"/>
      <c r="D8" s="146"/>
      <c r="E8" s="146"/>
      <c r="F8" s="146"/>
      <c r="G8" s="146"/>
      <c r="H8" s="147"/>
      <c r="J8" s="38"/>
      <c r="K8" s="39"/>
    </row>
    <row r="9" spans="2:11" ht="15.75">
      <c r="B9" s="18"/>
      <c r="C9" s="12"/>
      <c r="D9" s="12"/>
      <c r="E9" s="12"/>
      <c r="F9" s="12"/>
      <c r="G9" s="12"/>
      <c r="H9" s="19"/>
      <c r="J9" s="38"/>
      <c r="K9" s="39"/>
    </row>
    <row r="10" spans="2:12" s="2" customFormat="1" ht="15.75">
      <c r="B10" s="148" t="s">
        <v>0</v>
      </c>
      <c r="C10" s="149" t="s">
        <v>1</v>
      </c>
      <c r="D10" s="149" t="s">
        <v>14</v>
      </c>
      <c r="E10" s="136" t="s">
        <v>66</v>
      </c>
      <c r="F10" s="149" t="s">
        <v>11</v>
      </c>
      <c r="G10" s="54" t="s">
        <v>29</v>
      </c>
      <c r="H10" s="150" t="s">
        <v>2</v>
      </c>
      <c r="I10" s="4"/>
      <c r="J10" s="6"/>
      <c r="K10" s="3"/>
      <c r="L10" s="4"/>
    </row>
    <row r="11" spans="2:12" s="2" customFormat="1" ht="15.75">
      <c r="B11" s="148"/>
      <c r="C11" s="149"/>
      <c r="D11" s="149"/>
      <c r="E11" s="136"/>
      <c r="F11" s="149"/>
      <c r="G11" s="54" t="s">
        <v>30</v>
      </c>
      <c r="H11" s="150"/>
      <c r="I11" s="4"/>
      <c r="J11" s="6"/>
      <c r="K11" s="3"/>
      <c r="L11" s="4"/>
    </row>
    <row r="12" spans="2:8" ht="15.75">
      <c r="B12" s="34"/>
      <c r="C12" s="1"/>
      <c r="D12" s="1"/>
      <c r="E12" s="1"/>
      <c r="F12" s="1"/>
      <c r="G12" s="30"/>
      <c r="H12" s="36"/>
    </row>
    <row r="13" spans="2:8" ht="15.75">
      <c r="B13" s="34"/>
      <c r="C13" s="37" t="s">
        <v>27</v>
      </c>
      <c r="D13" s="1"/>
      <c r="E13" s="1"/>
      <c r="F13" s="1"/>
      <c r="G13" s="30"/>
      <c r="H13" s="36"/>
    </row>
    <row r="14" spans="1:8" ht="15.75">
      <c r="A14" s="31" t="str">
        <f>+$B$6&amp;C14</f>
        <v>IL&amp;FS  Infrastructure Debt Fund Series 1BIL&amp;FS Solar Power Limited</v>
      </c>
      <c r="B14" s="34">
        <v>1</v>
      </c>
      <c r="C14" s="1" t="s">
        <v>41</v>
      </c>
      <c r="D14" s="1" t="s">
        <v>42</v>
      </c>
      <c r="E14" s="1" t="s">
        <v>83</v>
      </c>
      <c r="F14" s="41">
        <v>547</v>
      </c>
      <c r="G14" s="30">
        <v>5804.49425</v>
      </c>
      <c r="H14" s="36">
        <f>+G14/$G$41</f>
        <v>0.15456040903564552</v>
      </c>
    </row>
    <row r="15" spans="1:17" ht="15.75">
      <c r="A15" s="31" t="str">
        <f>+$B$6&amp;C15</f>
        <v>IL&amp;FS  Infrastructure Debt Fund Series 1BIL&amp;FS Wind Energy Limited</v>
      </c>
      <c r="B15" s="34">
        <f>+B14+1</f>
        <v>2</v>
      </c>
      <c r="C15" s="1" t="s">
        <v>45</v>
      </c>
      <c r="D15" s="1" t="s">
        <v>34</v>
      </c>
      <c r="E15" s="1" t="s">
        <v>84</v>
      </c>
      <c r="F15" s="41">
        <v>200</v>
      </c>
      <c r="G15" s="30">
        <v>2461.13014</v>
      </c>
      <c r="H15" s="36">
        <f>+G15/$G$41</f>
        <v>0.06553426788705245</v>
      </c>
      <c r="I15" s="65"/>
      <c r="Q15" s="65"/>
    </row>
    <row r="16" spans="1:17" ht="15.75">
      <c r="A16" s="31" t="str">
        <f>+$B$6&amp;C16</f>
        <v>IL&amp;FS  Infrastructure Debt Fund Series 1BIL&amp;FS Wind Energy Limited.</v>
      </c>
      <c r="B16" s="34">
        <f>+B15+1</f>
        <v>3</v>
      </c>
      <c r="C16" s="1" t="s">
        <v>72</v>
      </c>
      <c r="D16" s="1" t="s">
        <v>34</v>
      </c>
      <c r="E16" s="1" t="s">
        <v>73</v>
      </c>
      <c r="F16" s="41">
        <v>35</v>
      </c>
      <c r="G16" s="30">
        <v>430.69777</v>
      </c>
      <c r="H16" s="36">
        <f>+G16/$G$41</f>
        <v>0.011468496760409466</v>
      </c>
      <c r="I16" s="65"/>
      <c r="Q16" s="65"/>
    </row>
    <row r="17" spans="1:8" ht="15.75">
      <c r="A17" s="31" t="str">
        <f>+$B$6&amp;C17</f>
        <v>IL&amp;FS  Infrastructure Debt Fund Series 1BBhilwara Green Energy Limited</v>
      </c>
      <c r="B17" s="34">
        <v>4</v>
      </c>
      <c r="C17" s="1" t="s">
        <v>18</v>
      </c>
      <c r="D17" s="1" t="s">
        <v>35</v>
      </c>
      <c r="E17" s="1" t="s">
        <v>85</v>
      </c>
      <c r="F17" s="41">
        <v>117143</v>
      </c>
      <c r="G17" s="30">
        <v>1171.42991</v>
      </c>
      <c r="H17" s="36">
        <f>+G17/$G$41</f>
        <v>0.03119249985408969</v>
      </c>
    </row>
    <row r="18" spans="1:8" ht="15.75">
      <c r="A18" s="31" t="str">
        <f>+$B$6&amp;C18</f>
        <v>IL&amp;FS  Infrastructure Debt Fund Series 1BBabcock Borsig Limited</v>
      </c>
      <c r="B18" s="34">
        <f>+B17+1</f>
        <v>5</v>
      </c>
      <c r="C18" s="1" t="s">
        <v>32</v>
      </c>
      <c r="D18" s="1" t="s">
        <v>31</v>
      </c>
      <c r="E18" s="1" t="s">
        <v>86</v>
      </c>
      <c r="F18" s="41">
        <v>20</v>
      </c>
      <c r="G18" s="30">
        <v>210.86526</v>
      </c>
      <c r="H18" s="36">
        <f>+G18/$G$41</f>
        <v>0.005614859698932038</v>
      </c>
    </row>
    <row r="19" spans="2:8" ht="15.75">
      <c r="B19" s="34"/>
      <c r="C19" s="1"/>
      <c r="D19" s="1"/>
      <c r="E19" s="1"/>
      <c r="F19" s="41"/>
      <c r="G19" s="30"/>
      <c r="H19" s="36"/>
    </row>
    <row r="20" spans="2:8" ht="15.75">
      <c r="B20" s="34"/>
      <c r="C20" s="37" t="s">
        <v>28</v>
      </c>
      <c r="D20" s="1"/>
      <c r="E20" s="1"/>
      <c r="F20" s="35"/>
      <c r="G20" s="30"/>
      <c r="H20" s="36"/>
    </row>
    <row r="21" spans="1:8" ht="15.75">
      <c r="A21" s="31" t="str">
        <f aca="true" t="shared" si="0" ref="A21:A26">+$B$6&amp;C21</f>
        <v>IL&amp;FS  Infrastructure Debt Fund Series 1BBhilangana Hydro Power Limited</v>
      </c>
      <c r="B21" s="34">
        <f>+B18+1</f>
        <v>6</v>
      </c>
      <c r="C21" s="1" t="s">
        <v>16</v>
      </c>
      <c r="D21" s="1" t="s">
        <v>39</v>
      </c>
      <c r="E21" s="1" t="s">
        <v>77</v>
      </c>
      <c r="F21" s="41">
        <v>580</v>
      </c>
      <c r="G21" s="30">
        <v>5800</v>
      </c>
      <c r="H21" s="36">
        <f aca="true" t="shared" si="1" ref="H21:H26">+G21/$G$41</f>
        <v>0.15444073743491848</v>
      </c>
    </row>
    <row r="22" spans="1:8" ht="15.75">
      <c r="A22" s="31" t="str">
        <f t="shared" si="0"/>
        <v>IL&amp;FS  Infrastructure Debt Fund Series 1BAD Hydro Power Limited</v>
      </c>
      <c r="B22" s="34">
        <f>+B21+1</f>
        <v>7</v>
      </c>
      <c r="C22" s="1" t="s">
        <v>17</v>
      </c>
      <c r="D22" s="1" t="s">
        <v>38</v>
      </c>
      <c r="E22" s="1" t="s">
        <v>87</v>
      </c>
      <c r="F22" s="41">
        <v>406649</v>
      </c>
      <c r="G22" s="30">
        <v>4066.49</v>
      </c>
      <c r="H22" s="36">
        <f t="shared" si="1"/>
        <v>0.10828133006408994</v>
      </c>
    </row>
    <row r="23" spans="1:8" ht="15.75">
      <c r="A23" s="31" t="str">
        <f t="shared" si="0"/>
        <v>IL&amp;FS  Infrastructure Debt Fund Series 1BBG Wind Power Limited</v>
      </c>
      <c r="B23" s="34">
        <f>+B22+1</f>
        <v>8</v>
      </c>
      <c r="C23" s="1" t="s">
        <v>40</v>
      </c>
      <c r="D23" s="1" t="s">
        <v>36</v>
      </c>
      <c r="E23" s="1" t="s">
        <v>105</v>
      </c>
      <c r="F23" s="41">
        <v>207388</v>
      </c>
      <c r="G23" s="30">
        <v>2073.88</v>
      </c>
      <c r="H23" s="36">
        <f t="shared" si="1"/>
        <v>0.05522268216405668</v>
      </c>
    </row>
    <row r="24" spans="1:8" ht="15.75">
      <c r="A24" s="31" t="str">
        <f t="shared" si="0"/>
        <v>IL&amp;FS  Infrastructure Debt Fund Series 1BGHV Hospitality India Pvt Limited</v>
      </c>
      <c r="B24" s="34">
        <f>+B23+1</f>
        <v>9</v>
      </c>
      <c r="C24" s="1" t="s">
        <v>47</v>
      </c>
      <c r="D24" s="1" t="s">
        <v>31</v>
      </c>
      <c r="E24" s="1" t="s">
        <v>98</v>
      </c>
      <c r="F24" s="41">
        <v>200</v>
      </c>
      <c r="G24" s="30">
        <v>2000</v>
      </c>
      <c r="H24" s="36">
        <f t="shared" si="1"/>
        <v>0.05325542670169603</v>
      </c>
    </row>
    <row r="25" spans="1:8" ht="15.75">
      <c r="A25" s="31" t="str">
        <f>+$B$6&amp;" "&amp;C25</f>
        <v>IL&amp;FS  Infrastructure Debt Fund Series 1B Babcock Borsig Limited</v>
      </c>
      <c r="B25" s="34">
        <f>+B24+1</f>
        <v>10</v>
      </c>
      <c r="C25" s="1" t="s">
        <v>32</v>
      </c>
      <c r="D25" s="1" t="s">
        <v>31</v>
      </c>
      <c r="E25" s="1" t="s">
        <v>88</v>
      </c>
      <c r="F25" s="41">
        <v>150</v>
      </c>
      <c r="G25" s="30">
        <v>1583.51014</v>
      </c>
      <c r="H25" s="36">
        <f t="shared" si="1"/>
        <v>0.04216525409608121</v>
      </c>
    </row>
    <row r="26" spans="1:8" ht="15.75">
      <c r="A26" s="31" t="str">
        <f t="shared" si="0"/>
        <v>IL&amp;FS  Infrastructure Debt Fund Series 1BAMRI Hospitals Limited</v>
      </c>
      <c r="B26" s="34">
        <f>+B25+1</f>
        <v>11</v>
      </c>
      <c r="C26" s="1" t="s">
        <v>20</v>
      </c>
      <c r="D26" s="1" t="s">
        <v>37</v>
      </c>
      <c r="E26" s="1" t="s">
        <v>89</v>
      </c>
      <c r="F26" s="41">
        <v>20</v>
      </c>
      <c r="G26" s="30">
        <v>199.87397</v>
      </c>
      <c r="H26" s="36">
        <f t="shared" si="1"/>
        <v>0.005322186779455996</v>
      </c>
    </row>
    <row r="27" spans="2:18" ht="15.75">
      <c r="B27" s="34"/>
      <c r="C27" s="22" t="s">
        <v>7</v>
      </c>
      <c r="D27" s="45"/>
      <c r="E27" s="45"/>
      <c r="F27" s="45"/>
      <c r="G27" s="46">
        <f>SUM(G14:G26)</f>
        <v>25802.371440000003</v>
      </c>
      <c r="H27" s="63">
        <f>SUM(H14:H26)</f>
        <v>0.6870581504764274</v>
      </c>
      <c r="I27" s="10"/>
      <c r="Q27" s="31">
        <v>25802.371440000003</v>
      </c>
      <c r="R27" s="132">
        <f>+Q27-G27</f>
        <v>0</v>
      </c>
    </row>
    <row r="28" spans="2:9" ht="15.75">
      <c r="B28" s="34"/>
      <c r="C28" s="10"/>
      <c r="D28" s="10"/>
      <c r="E28" s="10"/>
      <c r="F28" s="10"/>
      <c r="G28" s="49"/>
      <c r="H28" s="50"/>
      <c r="I28" s="10"/>
    </row>
    <row r="29" spans="2:11" ht="15.75">
      <c r="B29" s="34"/>
      <c r="C29" s="37" t="s">
        <v>21</v>
      </c>
      <c r="D29" s="1"/>
      <c r="E29" s="1"/>
      <c r="F29" s="1"/>
      <c r="G29" s="30"/>
      <c r="H29" s="36"/>
      <c r="J29" s="38" t="s">
        <v>4</v>
      </c>
      <c r="K29" s="39" t="s">
        <v>5</v>
      </c>
    </row>
    <row r="30" spans="2:11" ht="15.75">
      <c r="B30" s="34"/>
      <c r="C30" s="13" t="s">
        <v>23</v>
      </c>
      <c r="D30" s="42"/>
      <c r="E30" s="42"/>
      <c r="F30" s="42"/>
      <c r="G30" s="30">
        <v>137.0467677</v>
      </c>
      <c r="H30" s="36">
        <f>+G30/G41</f>
        <v>0.0036492420459758564</v>
      </c>
      <c r="J30" s="31" t="s">
        <v>3</v>
      </c>
      <c r="K30" s="33">
        <v>0.2227</v>
      </c>
    </row>
    <row r="31" spans="2:11" ht="15.75">
      <c r="B31" s="34"/>
      <c r="C31" s="1"/>
      <c r="D31" s="1"/>
      <c r="E31" s="1"/>
      <c r="F31" s="1"/>
      <c r="G31" s="42"/>
      <c r="H31" s="43"/>
      <c r="J31" s="31" t="s">
        <v>13</v>
      </c>
      <c r="K31" s="33">
        <v>0.0921</v>
      </c>
    </row>
    <row r="32" spans="2:12" s="2" customFormat="1" ht="15.75">
      <c r="B32" s="20"/>
      <c r="C32" s="22" t="s">
        <v>7</v>
      </c>
      <c r="D32" s="22"/>
      <c r="E32" s="22"/>
      <c r="F32" s="22"/>
      <c r="G32" s="44">
        <f>SUM(G30:G31)</f>
        <v>137.0467677</v>
      </c>
      <c r="H32" s="48">
        <f>SUM(H30:H31)</f>
        <v>0.0036492420459758564</v>
      </c>
      <c r="I32" s="10"/>
      <c r="J32" s="2" t="s">
        <v>6</v>
      </c>
      <c r="K32" s="3">
        <v>0.0161</v>
      </c>
      <c r="L32" s="1"/>
    </row>
    <row r="33" spans="2:8" ht="15.75">
      <c r="B33" s="34"/>
      <c r="C33" s="1"/>
      <c r="D33" s="1"/>
      <c r="E33" s="1"/>
      <c r="F33" s="1"/>
      <c r="G33" s="30"/>
      <c r="H33" s="36"/>
    </row>
    <row r="34" spans="2:8" ht="15.75">
      <c r="B34" s="34"/>
      <c r="C34" s="37" t="s">
        <v>15</v>
      </c>
      <c r="D34" s="1"/>
      <c r="E34" s="1"/>
      <c r="F34" s="35"/>
      <c r="G34" s="30">
        <v>33.17</v>
      </c>
      <c r="H34" s="60">
        <f>G34/G41</f>
        <v>0.0008832412518476287</v>
      </c>
    </row>
    <row r="35" spans="2:8" ht="15.75">
      <c r="B35" s="34"/>
      <c r="C35" s="22" t="s">
        <v>7</v>
      </c>
      <c r="D35" s="22"/>
      <c r="E35" s="22"/>
      <c r="F35" s="22"/>
      <c r="G35" s="24">
        <f>SUM(G34:G34)</f>
        <v>33.17</v>
      </c>
      <c r="H35" s="59">
        <f>H34</f>
        <v>0.0008832412518476287</v>
      </c>
    </row>
    <row r="36" spans="2:8" ht="15.75">
      <c r="B36" s="34"/>
      <c r="C36" s="1"/>
      <c r="D36" s="1"/>
      <c r="E36" s="1"/>
      <c r="F36" s="1"/>
      <c r="G36" s="30"/>
      <c r="H36" s="36"/>
    </row>
    <row r="37" spans="2:8" ht="15.75">
      <c r="B37" s="34"/>
      <c r="C37" s="37" t="s">
        <v>12</v>
      </c>
      <c r="D37" s="1"/>
      <c r="E37" s="1"/>
      <c r="F37" s="1"/>
      <c r="G37" s="30"/>
      <c r="H37" s="36"/>
    </row>
    <row r="38" spans="2:8" ht="15.75">
      <c r="B38" s="34">
        <v>1</v>
      </c>
      <c r="C38" s="1" t="s">
        <v>9</v>
      </c>
      <c r="D38" s="1"/>
      <c r="E38" s="1"/>
      <c r="F38" s="1"/>
      <c r="G38" s="30">
        <f>G41-G27-G32-G35-G39</f>
        <v>-89.91237410000576</v>
      </c>
      <c r="H38" s="36">
        <f>G38/$G$41</f>
        <v>-0.0023941609242291648</v>
      </c>
    </row>
    <row r="39" spans="2:8" ht="15.75">
      <c r="B39" s="34">
        <v>2</v>
      </c>
      <c r="C39" s="30" t="s">
        <v>8</v>
      </c>
      <c r="D39" s="1"/>
      <c r="E39" s="1"/>
      <c r="F39" s="1"/>
      <c r="G39" s="30">
        <v>11672.1824009</v>
      </c>
      <c r="H39" s="36">
        <f>G39/$G$41</f>
        <v>0.3108035271499781</v>
      </c>
    </row>
    <row r="40" spans="2:12" s="2" customFormat="1" ht="15.75">
      <c r="B40" s="20"/>
      <c r="C40" s="22" t="s">
        <v>7</v>
      </c>
      <c r="D40" s="22"/>
      <c r="E40" s="22"/>
      <c r="F40" s="22"/>
      <c r="G40" s="24">
        <f>SUM(G38:G39)</f>
        <v>11582.270026799994</v>
      </c>
      <c r="H40" s="29">
        <f>G40/G41</f>
        <v>0.308409366225749</v>
      </c>
      <c r="I40" s="10"/>
      <c r="K40" s="3"/>
      <c r="L40" s="1"/>
    </row>
    <row r="41" spans="2:18" s="2" customFormat="1" ht="15.75">
      <c r="B41" s="20"/>
      <c r="C41" s="25" t="s">
        <v>10</v>
      </c>
      <c r="D41" s="25"/>
      <c r="E41" s="25"/>
      <c r="F41" s="25"/>
      <c r="G41" s="26">
        <v>37554.858234499996</v>
      </c>
      <c r="H41" s="58">
        <f>+H40+H27+H32+H35</f>
        <v>0.9999999999999998</v>
      </c>
      <c r="I41" s="11"/>
      <c r="K41" s="3"/>
      <c r="L41" s="1"/>
      <c r="Q41" s="52">
        <v>37554.8582264</v>
      </c>
      <c r="R41" s="132">
        <f>+Q41-G41</f>
        <v>-8.09999619377777E-06</v>
      </c>
    </row>
    <row r="42" spans="2:8" ht="15.75">
      <c r="B42" s="34"/>
      <c r="C42" s="1"/>
      <c r="D42" s="1"/>
      <c r="E42" s="1"/>
      <c r="F42" s="1"/>
      <c r="G42" s="9"/>
      <c r="H42" s="40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0"/>
  <sheetViews>
    <sheetView view="pageBreakPreview" zoomScale="87" zoomScaleNormal="85" zoomScaleSheetLayoutView="87" zoomScalePageLayoutView="0" workbookViewId="0" topLeftCell="B1">
      <selection activeCell="D23" sqref="D23"/>
    </sheetView>
  </sheetViews>
  <sheetFormatPr defaultColWidth="9.140625" defaultRowHeight="12.75"/>
  <cols>
    <col min="1" max="1" width="7.00390625" style="2" hidden="1" customWidth="1"/>
    <col min="2" max="2" width="7.57421875" style="2" customWidth="1"/>
    <col min="3" max="3" width="58.7109375" style="2" customWidth="1"/>
    <col min="4" max="5" width="17.57421875" style="2" customWidth="1"/>
    <col min="6" max="6" width="11.00390625" style="2" bestFit="1" customWidth="1"/>
    <col min="7" max="7" width="17.8515625" style="2" customWidth="1"/>
    <col min="8" max="8" width="14.7109375" style="2" customWidth="1"/>
    <col min="9" max="9" width="14.57421875" style="1" customWidth="1"/>
    <col min="10" max="10" width="21.00390625" style="2" hidden="1" customWidth="1"/>
    <col min="11" max="11" width="9.140625" style="3" hidden="1" customWidth="1"/>
    <col min="12" max="12" width="15.140625" style="1" hidden="1" customWidth="1"/>
    <col min="13" max="13" width="0" style="2" hidden="1" customWidth="1"/>
    <col min="14" max="16384" width="9.140625" style="2" customWidth="1"/>
  </cols>
  <sheetData>
    <row r="1" ht="15.75">
      <c r="F1" s="5"/>
    </row>
    <row r="2" ht="15.75">
      <c r="F2" s="5"/>
    </row>
    <row r="3" ht="15.75">
      <c r="F3" s="5"/>
    </row>
    <row r="4" ht="15.75">
      <c r="F4" s="5"/>
    </row>
    <row r="5" spans="2:6" ht="15.75">
      <c r="B5" s="13" t="str">
        <f>+1B!B5</f>
        <v>The IL&amp;FS Financial Centre, 7th Floor, Plot C-22, G-Block, Bandra Kurla Complex, Bandra East, Mumbai-400051 (www.ilfsinfrafund.com)</v>
      </c>
      <c r="F5" s="5"/>
    </row>
    <row r="6" spans="2:8" ht="15.75" customHeight="1">
      <c r="B6" s="139" t="s">
        <v>26</v>
      </c>
      <c r="C6" s="140"/>
      <c r="D6" s="140"/>
      <c r="E6" s="140"/>
      <c r="F6" s="140"/>
      <c r="G6" s="140"/>
      <c r="H6" s="141"/>
    </row>
    <row r="7" spans="2:8" ht="15.75" customHeight="1">
      <c r="B7" s="151" t="str">
        <f>+1B!B7:H7</f>
        <v>Monthly  Portfolio statement as on June 30, 2018</v>
      </c>
      <c r="C7" s="152"/>
      <c r="D7" s="152"/>
      <c r="E7" s="152"/>
      <c r="F7" s="152"/>
      <c r="G7" s="152"/>
      <c r="H7" s="153"/>
    </row>
    <row r="8" spans="2:11" ht="15.75">
      <c r="B8" s="145"/>
      <c r="C8" s="146"/>
      <c r="D8" s="146"/>
      <c r="E8" s="146"/>
      <c r="F8" s="146"/>
      <c r="G8" s="146"/>
      <c r="H8" s="147"/>
      <c r="J8" s="7"/>
      <c r="K8" s="8"/>
    </row>
    <row r="9" spans="2:11" ht="15.75">
      <c r="B9" s="18"/>
      <c r="C9" s="12"/>
      <c r="D9" s="12"/>
      <c r="E9" s="12"/>
      <c r="F9" s="12"/>
      <c r="G9" s="12"/>
      <c r="H9" s="19"/>
      <c r="J9" s="7"/>
      <c r="K9" s="8"/>
    </row>
    <row r="10" spans="2:12" ht="15.75">
      <c r="B10" s="148" t="s">
        <v>0</v>
      </c>
      <c r="C10" s="149" t="s">
        <v>1</v>
      </c>
      <c r="D10" s="149" t="s">
        <v>14</v>
      </c>
      <c r="E10" s="136" t="s">
        <v>66</v>
      </c>
      <c r="F10" s="149" t="s">
        <v>11</v>
      </c>
      <c r="G10" s="54" t="s">
        <v>29</v>
      </c>
      <c r="H10" s="150" t="s">
        <v>2</v>
      </c>
      <c r="I10" s="4"/>
      <c r="J10" s="6"/>
      <c r="L10" s="4"/>
    </row>
    <row r="11" spans="2:12" ht="15.75">
      <c r="B11" s="148"/>
      <c r="C11" s="149"/>
      <c r="D11" s="149"/>
      <c r="E11" s="136"/>
      <c r="F11" s="149"/>
      <c r="G11" s="54" t="s">
        <v>30</v>
      </c>
      <c r="H11" s="150"/>
      <c r="I11" s="4"/>
      <c r="J11" s="6"/>
      <c r="L11" s="4"/>
    </row>
    <row r="12" spans="2:11" s="1" customFormat="1" ht="15.75">
      <c r="B12" s="20"/>
      <c r="C12" s="13"/>
      <c r="D12" s="13"/>
      <c r="E12" s="13"/>
      <c r="F12" s="13"/>
      <c r="G12" s="21"/>
      <c r="H12" s="28"/>
      <c r="J12" s="2"/>
      <c r="K12" s="3"/>
    </row>
    <row r="13" spans="2:11" s="1" customFormat="1" ht="15.75">
      <c r="B13" s="20"/>
      <c r="C13" s="37" t="s">
        <v>27</v>
      </c>
      <c r="D13" s="13"/>
      <c r="E13" s="13"/>
      <c r="F13" s="13"/>
      <c r="G13" s="21"/>
      <c r="H13" s="28"/>
      <c r="J13" s="2"/>
      <c r="K13" s="3"/>
    </row>
    <row r="14" spans="1:11" s="1" customFormat="1" ht="15.75">
      <c r="A14" s="1" t="str">
        <f aca="true" t="shared" si="0" ref="A14:A25">+$B$6&amp;C14</f>
        <v>IL&amp;FS  Infrastructure Debt Fund Series 1CBhilwara Green Energy Limited</v>
      </c>
      <c r="B14" s="34">
        <v>1</v>
      </c>
      <c r="C14" s="1" t="s">
        <v>18</v>
      </c>
      <c r="D14" s="1" t="s">
        <v>35</v>
      </c>
      <c r="E14" s="1" t="s">
        <v>90</v>
      </c>
      <c r="F14" s="41">
        <v>458496</v>
      </c>
      <c r="G14" s="30">
        <v>4584.95999</v>
      </c>
      <c r="H14" s="36">
        <f>+G14/$G$39</f>
        <v>0.10451026086095687</v>
      </c>
      <c r="J14" s="31"/>
      <c r="K14" s="33"/>
    </row>
    <row r="15" spans="1:11" s="1" customFormat="1" ht="15.75">
      <c r="A15" s="1" t="str">
        <f t="shared" si="0"/>
        <v>IL&amp;FS  Infrastructure Debt Fund Series 1CIL&amp;FS Solar Power Limited</v>
      </c>
      <c r="B15" s="34">
        <f>+B14+1</f>
        <v>2</v>
      </c>
      <c r="C15" s="1" t="s">
        <v>41</v>
      </c>
      <c r="D15" s="1" t="s">
        <v>42</v>
      </c>
      <c r="E15" s="1" t="s">
        <v>83</v>
      </c>
      <c r="F15" s="41">
        <v>619</v>
      </c>
      <c r="G15" s="30">
        <v>6568.52274</v>
      </c>
      <c r="H15" s="36">
        <f>+G15/$G$39</f>
        <v>0.14972388560113195</v>
      </c>
      <c r="I15" s="41"/>
      <c r="J15" s="31"/>
      <c r="K15" s="33"/>
    </row>
    <row r="16" spans="1:11" s="1" customFormat="1" ht="15.75">
      <c r="A16" s="1" t="str">
        <f t="shared" si="0"/>
        <v>IL&amp;FS  Infrastructure Debt Fund Series 1CIL&amp;FS Wind Energy Limited</v>
      </c>
      <c r="B16" s="34">
        <v>3</v>
      </c>
      <c r="C16" s="1" t="s">
        <v>45</v>
      </c>
      <c r="D16" s="1" t="s">
        <v>34</v>
      </c>
      <c r="E16" s="1" t="s">
        <v>91</v>
      </c>
      <c r="F16" s="41">
        <v>299</v>
      </c>
      <c r="G16" s="30">
        <v>3679.38956</v>
      </c>
      <c r="H16" s="36">
        <f>+G16/$G$39</f>
        <v>0.08386855361079852</v>
      </c>
      <c r="I16" s="41"/>
      <c r="J16" s="31"/>
      <c r="K16" s="33"/>
    </row>
    <row r="17" spans="1:11" s="1" customFormat="1" ht="15.75">
      <c r="A17" s="1" t="str">
        <f t="shared" si="0"/>
        <v>IL&amp;FS  Infrastructure Debt Fund Series 1CBabcock Borsig Limited</v>
      </c>
      <c r="B17" s="34">
        <f>+B16+1</f>
        <v>4</v>
      </c>
      <c r="C17" s="1" t="s">
        <v>32</v>
      </c>
      <c r="D17" s="1" t="s">
        <v>31</v>
      </c>
      <c r="E17" s="1" t="s">
        <v>86</v>
      </c>
      <c r="F17" s="41">
        <v>85</v>
      </c>
      <c r="G17" s="30">
        <v>884.21405</v>
      </c>
      <c r="H17" s="36">
        <f>+G17/$G$39</f>
        <v>0.020154906743782328</v>
      </c>
      <c r="I17" s="41"/>
      <c r="J17" s="31"/>
      <c r="K17" s="33"/>
    </row>
    <row r="18" spans="1:11" s="1" customFormat="1" ht="15.75">
      <c r="A18" s="1" t="str">
        <f t="shared" si="0"/>
        <v>IL&amp;FS  Infrastructure Debt Fund Series 1C</v>
      </c>
      <c r="B18" s="34"/>
      <c r="F18" s="41"/>
      <c r="G18" s="30"/>
      <c r="H18" s="36"/>
      <c r="J18" s="31"/>
      <c r="K18" s="33"/>
    </row>
    <row r="19" spans="1:11" s="1" customFormat="1" ht="15.75">
      <c r="A19" s="1" t="str">
        <f t="shared" si="0"/>
        <v>IL&amp;FS  Infrastructure Debt Fund Series 1CNon Convertible Debentures-Privately placed (Unlisted)</v>
      </c>
      <c r="B19" s="34"/>
      <c r="C19" s="37" t="s">
        <v>28</v>
      </c>
      <c r="F19" s="41"/>
      <c r="G19" s="30"/>
      <c r="H19" s="36"/>
      <c r="J19" s="31"/>
      <c r="K19" s="33"/>
    </row>
    <row r="20" spans="1:11" s="1" customFormat="1" ht="15.75">
      <c r="A20" s="1" t="str">
        <f t="shared" si="0"/>
        <v>IL&amp;FS  Infrastructure Debt Fund Series 1CKanchanjunga Power Company Private Limited</v>
      </c>
      <c r="B20" s="34">
        <f>+B17+1</f>
        <v>5</v>
      </c>
      <c r="C20" s="1" t="s">
        <v>43</v>
      </c>
      <c r="D20" s="1" t="s">
        <v>44</v>
      </c>
      <c r="E20" s="1" t="s">
        <v>92</v>
      </c>
      <c r="F20" s="41">
        <v>650</v>
      </c>
      <c r="G20" s="30">
        <v>6500</v>
      </c>
      <c r="H20" s="36">
        <f aca="true" t="shared" si="1" ref="H20:H25">+G20/$G$39</f>
        <v>0.14816196806031878</v>
      </c>
      <c r="J20" s="31"/>
      <c r="K20" s="33"/>
    </row>
    <row r="21" spans="1:11" s="1" customFormat="1" ht="15.75">
      <c r="A21" s="1" t="str">
        <f>+$B$6&amp;" "&amp;C21</f>
        <v>IL&amp;FS  Infrastructure Debt Fund Series 1C Babcock Borsig Limited</v>
      </c>
      <c r="B21" s="34">
        <f>+B20+1</f>
        <v>6</v>
      </c>
      <c r="C21" s="1" t="s">
        <v>32</v>
      </c>
      <c r="D21" s="1" t="s">
        <v>31</v>
      </c>
      <c r="E21" s="1" t="s">
        <v>88</v>
      </c>
      <c r="F21" s="41">
        <v>552</v>
      </c>
      <c r="G21" s="30">
        <v>5827.31732</v>
      </c>
      <c r="H21" s="36">
        <f t="shared" si="1"/>
        <v>0.13282873886818192</v>
      </c>
      <c r="J21" s="31"/>
      <c r="K21" s="33"/>
    </row>
    <row r="22" spans="1:11" s="1" customFormat="1" ht="15.75">
      <c r="A22" s="1" t="str">
        <f t="shared" si="0"/>
        <v>IL&amp;FS  Infrastructure Debt Fund Series 1CAD Hydro Power Limited</v>
      </c>
      <c r="B22" s="34">
        <f>+B21+1</f>
        <v>7</v>
      </c>
      <c r="C22" s="1" t="s">
        <v>17</v>
      </c>
      <c r="D22" s="1" t="s">
        <v>38</v>
      </c>
      <c r="E22" s="1" t="s">
        <v>93</v>
      </c>
      <c r="F22" s="41">
        <v>484635</v>
      </c>
      <c r="G22" s="30">
        <v>4846.35</v>
      </c>
      <c r="H22" s="36">
        <f t="shared" si="1"/>
        <v>0.11046842367832709</v>
      </c>
      <c r="J22" s="31"/>
      <c r="K22" s="33"/>
    </row>
    <row r="23" spans="1:11" s="1" customFormat="1" ht="15.75">
      <c r="A23" s="1" t="str">
        <f t="shared" si="0"/>
        <v>IL&amp;FS  Infrastructure Debt Fund Series 1CGHV Hospitality India Pvt Limited</v>
      </c>
      <c r="B23" s="34">
        <f>+B22+1</f>
        <v>8</v>
      </c>
      <c r="C23" s="1" t="s">
        <v>47</v>
      </c>
      <c r="D23" s="1" t="s">
        <v>31</v>
      </c>
      <c r="E23" s="1" t="s">
        <v>98</v>
      </c>
      <c r="F23" s="41">
        <v>270</v>
      </c>
      <c r="G23" s="30">
        <v>2700</v>
      </c>
      <c r="H23" s="36">
        <f t="shared" si="1"/>
        <v>0.061544202117363195</v>
      </c>
      <c r="J23" s="31"/>
      <c r="K23" s="33"/>
    </row>
    <row r="24" spans="1:11" s="1" customFormat="1" ht="15.75">
      <c r="A24" s="1" t="str">
        <f t="shared" si="0"/>
        <v>IL&amp;FS  Infrastructure Debt Fund Series 1CBhilangana Hydro Power Limited</v>
      </c>
      <c r="B24" s="34">
        <f>+B23+1</f>
        <v>9</v>
      </c>
      <c r="C24" s="1" t="s">
        <v>16</v>
      </c>
      <c r="D24" s="1" t="s">
        <v>39</v>
      </c>
      <c r="E24" s="1" t="s">
        <v>77</v>
      </c>
      <c r="F24" s="41">
        <v>261</v>
      </c>
      <c r="G24" s="30">
        <v>2610</v>
      </c>
      <c r="H24" s="36">
        <f t="shared" si="1"/>
        <v>0.059492728713451085</v>
      </c>
      <c r="J24" s="31"/>
      <c r="K24" s="33"/>
    </row>
    <row r="25" spans="1:11" s="1" customFormat="1" ht="15.75">
      <c r="A25" s="1" t="str">
        <f t="shared" si="0"/>
        <v>IL&amp;FS  Infrastructure Debt Fund Series 1CAMRI Hospitals Limited</v>
      </c>
      <c r="B25" s="34">
        <f>+B24+1</f>
        <v>10</v>
      </c>
      <c r="C25" s="1" t="s">
        <v>20</v>
      </c>
      <c r="D25" s="1" t="s">
        <v>37</v>
      </c>
      <c r="E25" s="1" t="s">
        <v>94</v>
      </c>
      <c r="F25" s="41">
        <v>120</v>
      </c>
      <c r="G25" s="30">
        <v>1199.24384</v>
      </c>
      <c r="H25" s="36">
        <f t="shared" si="1"/>
        <v>0.027335742695171396</v>
      </c>
      <c r="J25" s="31"/>
      <c r="K25" s="33"/>
    </row>
    <row r="26" spans="2:13" s="1" customFormat="1" ht="15.75">
      <c r="B26" s="20"/>
      <c r="C26" s="22" t="s">
        <v>7</v>
      </c>
      <c r="D26" s="22"/>
      <c r="E26" s="22"/>
      <c r="F26" s="22"/>
      <c r="G26" s="24">
        <f>SUM(G14:G25)</f>
        <v>39399.997500000005</v>
      </c>
      <c r="H26" s="29">
        <f>SUM(H14:H25)</f>
        <v>0.8980894109494831</v>
      </c>
      <c r="I26" s="10"/>
      <c r="J26" s="2"/>
      <c r="K26" s="3"/>
      <c r="L26" s="1">
        <v>39399.997500000005</v>
      </c>
      <c r="M26" s="133">
        <f>+L26-G26</f>
        <v>0</v>
      </c>
    </row>
    <row r="27" spans="2:11" s="1" customFormat="1" ht="15.75">
      <c r="B27" s="20"/>
      <c r="C27" s="10"/>
      <c r="D27" s="10"/>
      <c r="E27" s="10"/>
      <c r="F27" s="10"/>
      <c r="G27" s="49"/>
      <c r="H27" s="50"/>
      <c r="I27" s="10"/>
      <c r="J27" s="2"/>
      <c r="K27" s="3"/>
    </row>
    <row r="28" spans="2:11" ht="15.75">
      <c r="B28" s="20"/>
      <c r="C28" s="37" t="s">
        <v>21</v>
      </c>
      <c r="D28" s="13"/>
      <c r="E28" s="13"/>
      <c r="F28" s="13"/>
      <c r="G28" s="21"/>
      <c r="H28" s="28"/>
      <c r="J28" s="7" t="s">
        <v>4</v>
      </c>
      <c r="K28" s="8" t="s">
        <v>5</v>
      </c>
    </row>
    <row r="29" spans="2:11" ht="15.75">
      <c r="B29" s="20"/>
      <c r="C29" s="13" t="s">
        <v>23</v>
      </c>
      <c r="D29" s="47"/>
      <c r="E29" s="47"/>
      <c r="F29" s="47"/>
      <c r="G29" s="21">
        <v>76.0262421</v>
      </c>
      <c r="H29" s="28">
        <f>+G29/G39</f>
        <v>0.0017329534851948099</v>
      </c>
      <c r="J29" s="2" t="s">
        <v>3</v>
      </c>
      <c r="K29" s="3">
        <v>0.4026</v>
      </c>
    </row>
    <row r="30" spans="2:9" ht="15.75">
      <c r="B30" s="20"/>
      <c r="C30" s="22" t="s">
        <v>7</v>
      </c>
      <c r="D30" s="22"/>
      <c r="E30" s="22"/>
      <c r="F30" s="22"/>
      <c r="G30" s="24">
        <f>SUM(G29:G29)</f>
        <v>76.0262421</v>
      </c>
      <c r="H30" s="29">
        <f>SUM(H29)</f>
        <v>0.0017329534851948099</v>
      </c>
      <c r="I30" s="10"/>
    </row>
    <row r="31" spans="2:11" s="1" customFormat="1" ht="15.75">
      <c r="B31" s="20"/>
      <c r="C31" s="13"/>
      <c r="D31" s="13"/>
      <c r="E31" s="13"/>
      <c r="F31" s="13"/>
      <c r="G31" s="21"/>
      <c r="H31" s="28"/>
      <c r="J31" s="2"/>
      <c r="K31" s="3"/>
    </row>
    <row r="32" spans="2:11" s="1" customFormat="1" ht="15.75">
      <c r="B32" s="34"/>
      <c r="C32" s="37" t="s">
        <v>15</v>
      </c>
      <c r="F32" s="35"/>
      <c r="G32" s="30">
        <v>90.1600001</v>
      </c>
      <c r="H32" s="60">
        <f>G32/G39</f>
        <v>0.0020551204700206983</v>
      </c>
      <c r="J32" s="31"/>
      <c r="K32" s="33"/>
    </row>
    <row r="33" spans="2:11" s="1" customFormat="1" ht="15.75">
      <c r="B33" s="20"/>
      <c r="C33" s="22" t="s">
        <v>7</v>
      </c>
      <c r="D33" s="22"/>
      <c r="E33" s="22"/>
      <c r="F33" s="23"/>
      <c r="G33" s="24">
        <f>SUM(G32:G32)</f>
        <v>90.1600001</v>
      </c>
      <c r="H33" s="59">
        <f>H32</f>
        <v>0.0020551204700206983</v>
      </c>
      <c r="J33" s="2"/>
      <c r="K33" s="3"/>
    </row>
    <row r="34" spans="2:11" s="1" customFormat="1" ht="15.75">
      <c r="B34" s="20"/>
      <c r="C34" s="13"/>
      <c r="D34" s="13"/>
      <c r="E34" s="13"/>
      <c r="F34" s="13"/>
      <c r="G34" s="21"/>
      <c r="H34" s="28"/>
      <c r="J34" s="2"/>
      <c r="K34" s="3"/>
    </row>
    <row r="35" spans="2:11" s="1" customFormat="1" ht="15.75">
      <c r="B35" s="20"/>
      <c r="C35" s="37" t="s">
        <v>12</v>
      </c>
      <c r="D35" s="13"/>
      <c r="E35" s="13"/>
      <c r="F35" s="13"/>
      <c r="G35" s="21"/>
      <c r="H35" s="28"/>
      <c r="J35" s="2"/>
      <c r="K35" s="3"/>
    </row>
    <row r="36" spans="2:8" ht="15.75">
      <c r="B36" s="34">
        <v>1</v>
      </c>
      <c r="C36" s="13" t="s">
        <v>9</v>
      </c>
      <c r="D36" s="13"/>
      <c r="E36" s="13"/>
      <c r="F36" s="13"/>
      <c r="G36" s="30">
        <f>+G39-G33-G30-G26-G37</f>
        <v>-105.7744664000029</v>
      </c>
      <c r="H36" s="28">
        <f>G36/G39</f>
        <v>-0.0024110389403622294</v>
      </c>
    </row>
    <row r="37" spans="2:11" s="1" customFormat="1" ht="15.75">
      <c r="B37" s="34">
        <v>2</v>
      </c>
      <c r="C37" s="1" t="s">
        <v>8</v>
      </c>
      <c r="G37" s="30">
        <v>4410.498252599999</v>
      </c>
      <c r="H37" s="36">
        <f>G37/G39</f>
        <v>0.10053355403566354</v>
      </c>
      <c r="J37" s="31"/>
      <c r="K37" s="33"/>
    </row>
    <row r="38" spans="2:9" ht="15.75">
      <c r="B38" s="20"/>
      <c r="C38" s="22" t="s">
        <v>7</v>
      </c>
      <c r="D38" s="22"/>
      <c r="E38" s="22"/>
      <c r="F38" s="22"/>
      <c r="G38" s="24">
        <f>SUM(G36:G37)</f>
        <v>4304.7237861999965</v>
      </c>
      <c r="H38" s="29">
        <f>G38/G39</f>
        <v>0.0981225150953013</v>
      </c>
      <c r="I38" s="10"/>
    </row>
    <row r="39" spans="2:13" ht="15.75">
      <c r="B39" s="20"/>
      <c r="C39" s="25" t="s">
        <v>10</v>
      </c>
      <c r="D39" s="25"/>
      <c r="E39" s="25"/>
      <c r="F39" s="25"/>
      <c r="G39" s="26">
        <v>43870.9075284</v>
      </c>
      <c r="H39" s="58">
        <f>+H26+H30+H38+H33</f>
        <v>0.9999999999999999</v>
      </c>
      <c r="I39" s="11"/>
      <c r="L39" s="1">
        <v>43870.907518500004</v>
      </c>
      <c r="M39" s="133">
        <f>+L39-G39</f>
        <v>-9.899995347950608E-06</v>
      </c>
    </row>
    <row r="40" spans="2:9" ht="15.75">
      <c r="B40" s="1"/>
      <c r="C40" s="11"/>
      <c r="D40" s="11"/>
      <c r="E40" s="11"/>
      <c r="F40" s="11"/>
      <c r="G40" s="66"/>
      <c r="H40" s="67"/>
      <c r="I40" s="11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41"/>
  <sheetViews>
    <sheetView view="pageBreakPreview" zoomScale="87" zoomScaleNormal="85" zoomScaleSheetLayoutView="87" zoomScalePageLayoutView="0" workbookViewId="0" topLeftCell="B1">
      <selection activeCell="C5" sqref="C5"/>
    </sheetView>
  </sheetViews>
  <sheetFormatPr defaultColWidth="9.140625" defaultRowHeight="12.75"/>
  <cols>
    <col min="1" max="1" width="7.00390625" style="1" hidden="1" customWidth="1"/>
    <col min="2" max="2" width="7.57421875" style="1" customWidth="1"/>
    <col min="3" max="3" width="58.7109375" style="1" customWidth="1"/>
    <col min="4" max="4" width="15.57421875" style="1" customWidth="1"/>
    <col min="5" max="5" width="18.421875" style="1" customWidth="1"/>
    <col min="6" max="6" width="10.8515625" style="69" customWidth="1"/>
    <col min="7" max="7" width="16.8515625" style="1" customWidth="1"/>
    <col min="8" max="8" width="14.7109375" style="1" customWidth="1"/>
    <col min="9" max="9" width="16.28125" style="1" bestFit="1" customWidth="1"/>
    <col min="10" max="10" width="19.8515625" style="1" hidden="1" customWidth="1"/>
    <col min="11" max="11" width="9.140625" style="68" hidden="1" customWidth="1"/>
    <col min="12" max="12" width="15.7109375" style="1" hidden="1" customWidth="1"/>
    <col min="13" max="13" width="11.8515625" style="1" hidden="1" customWidth="1"/>
    <col min="14" max="16384" width="9.140625" style="1" customWidth="1"/>
  </cols>
  <sheetData>
    <row r="1" ht="15.75"/>
    <row r="2" ht="15.75"/>
    <row r="3" ht="15.75"/>
    <row r="5" ht="15.75">
      <c r="B5" s="1" t="s">
        <v>19</v>
      </c>
    </row>
    <row r="7" spans="2:12" s="13" customFormat="1" ht="15.75" customHeight="1">
      <c r="B7" s="139" t="s">
        <v>53</v>
      </c>
      <c r="C7" s="140"/>
      <c r="D7" s="140"/>
      <c r="E7" s="140"/>
      <c r="F7" s="140"/>
      <c r="G7" s="140"/>
      <c r="H7" s="141"/>
      <c r="I7" s="1"/>
      <c r="K7" s="70"/>
      <c r="L7" s="1"/>
    </row>
    <row r="8" spans="2:12" s="13" customFormat="1" ht="15.75" customHeight="1">
      <c r="B8" s="142" t="str">
        <f>+1C!B7:H7</f>
        <v>Monthly  Portfolio statement as on June 30, 2018</v>
      </c>
      <c r="C8" s="143"/>
      <c r="D8" s="143"/>
      <c r="E8" s="143"/>
      <c r="F8" s="143"/>
      <c r="G8" s="143"/>
      <c r="H8" s="144"/>
      <c r="I8" s="1"/>
      <c r="K8" s="70"/>
      <c r="L8" s="1"/>
    </row>
    <row r="9" spans="2:8" ht="15.75">
      <c r="B9" s="145"/>
      <c r="C9" s="146"/>
      <c r="D9" s="146"/>
      <c r="E9" s="146"/>
      <c r="F9" s="146"/>
      <c r="G9" s="146"/>
      <c r="H9" s="147"/>
    </row>
    <row r="10" spans="2:8" ht="15.75">
      <c r="B10" s="18"/>
      <c r="C10" s="14"/>
      <c r="D10" s="15"/>
      <c r="E10" s="15"/>
      <c r="F10" s="82"/>
      <c r="G10" s="17"/>
      <c r="H10" s="81"/>
    </row>
    <row r="11" spans="2:12" s="13" customFormat="1" ht="15.75">
      <c r="B11" s="148" t="s">
        <v>0</v>
      </c>
      <c r="C11" s="154" t="s">
        <v>1</v>
      </c>
      <c r="D11" s="154" t="s">
        <v>14</v>
      </c>
      <c r="E11" s="137" t="s">
        <v>66</v>
      </c>
      <c r="F11" s="154" t="s">
        <v>11</v>
      </c>
      <c r="G11" s="79" t="s">
        <v>29</v>
      </c>
      <c r="H11" s="155" t="s">
        <v>2</v>
      </c>
      <c r="I11" s="80"/>
      <c r="J11" s="55"/>
      <c r="K11" s="70"/>
      <c r="L11" s="80"/>
    </row>
    <row r="12" spans="2:12" s="13" customFormat="1" ht="15.75">
      <c r="B12" s="148"/>
      <c r="C12" s="154"/>
      <c r="D12" s="154"/>
      <c r="E12" s="137"/>
      <c r="F12" s="154"/>
      <c r="G12" s="79" t="s">
        <v>30</v>
      </c>
      <c r="H12" s="155"/>
      <c r="I12" s="80"/>
      <c r="J12" s="55"/>
      <c r="K12" s="70"/>
      <c r="L12" s="80"/>
    </row>
    <row r="13" spans="2:8" ht="15.75">
      <c r="B13" s="34"/>
      <c r="G13" s="30"/>
      <c r="H13" s="36"/>
    </row>
    <row r="14" spans="2:8" ht="15.75">
      <c r="B14" s="34"/>
      <c r="C14" s="37" t="s">
        <v>27</v>
      </c>
      <c r="G14" s="30"/>
      <c r="H14" s="36"/>
    </row>
    <row r="15" spans="1:8" ht="15.75">
      <c r="A15" s="1" t="str">
        <f>+$B$7&amp;C15</f>
        <v>IL&amp;FS  Infrastructure Debt Fund Series 2AIL&amp;FS Wind Energy Limited</v>
      </c>
      <c r="B15" s="34">
        <v>1</v>
      </c>
      <c r="C15" s="1" t="s">
        <v>45</v>
      </c>
      <c r="D15" s="1" t="s">
        <v>34</v>
      </c>
      <c r="E15" s="1" t="s">
        <v>73</v>
      </c>
      <c r="F15" s="69">
        <v>338</v>
      </c>
      <c r="G15" s="30">
        <v>4159.30993</v>
      </c>
      <c r="H15" s="83">
        <f>+G15/$G$40</f>
        <v>0.27095807385243</v>
      </c>
    </row>
    <row r="16" spans="1:8" ht="15.75">
      <c r="A16" s="1" t="str">
        <f aca="true" t="shared" si="0" ref="A16:A23">+$B$7&amp;C16</f>
        <v>IL&amp;FS  Infrastructure Debt Fund Series 2ABabcock Borsig Limited</v>
      </c>
      <c r="B16" s="34">
        <v>2</v>
      </c>
      <c r="C16" s="1" t="s">
        <v>32</v>
      </c>
      <c r="D16" s="1" t="s">
        <v>31</v>
      </c>
      <c r="E16" s="1" t="s">
        <v>86</v>
      </c>
      <c r="F16" s="69">
        <v>5</v>
      </c>
      <c r="G16" s="30">
        <v>52.71632</v>
      </c>
      <c r="H16" s="83">
        <f>+G16/$G$40</f>
        <v>0.003434202492284178</v>
      </c>
    </row>
    <row r="17" spans="1:8" ht="15.75">
      <c r="A17" s="1" t="str">
        <f t="shared" si="0"/>
        <v>IL&amp;FS  Infrastructure Debt Fund Series 2A</v>
      </c>
      <c r="B17" s="34"/>
      <c r="G17" s="30"/>
      <c r="H17" s="83"/>
    </row>
    <row r="18" spans="1:8" ht="15.75">
      <c r="A18" s="1" t="str">
        <f t="shared" si="0"/>
        <v>IL&amp;FS  Infrastructure Debt Fund Series 2ANon Convertible Debentures-Privately placed (Unlisted)</v>
      </c>
      <c r="B18" s="34"/>
      <c r="C18" s="37" t="s">
        <v>28</v>
      </c>
      <c r="G18" s="30"/>
      <c r="H18" s="36"/>
    </row>
    <row r="19" spans="1:8" ht="15.75">
      <c r="A19" s="1" t="str">
        <f>+$B$7&amp;" "&amp;C19</f>
        <v>IL&amp;FS  Infrastructure Debt Fund Series 2A Babcock Borsig Limited</v>
      </c>
      <c r="B19" s="34">
        <v>3</v>
      </c>
      <c r="C19" s="1" t="s">
        <v>32</v>
      </c>
      <c r="D19" s="1" t="s">
        <v>31</v>
      </c>
      <c r="E19" s="1" t="s">
        <v>74</v>
      </c>
      <c r="F19" s="69">
        <v>334</v>
      </c>
      <c r="G19" s="30">
        <v>3525.94925</v>
      </c>
      <c r="H19" s="83">
        <f aca="true" t="shared" si="1" ref="H19:H25">+G19/$G$40</f>
        <v>0.2296978184747632</v>
      </c>
    </row>
    <row r="20" spans="1:8" ht="15.75">
      <c r="A20" s="1" t="str">
        <f t="shared" si="0"/>
        <v>IL&amp;FS  Infrastructure Debt Fund Series 2AKanchanjunga Power Company Private Limited</v>
      </c>
      <c r="B20" s="34">
        <f>+B19+1</f>
        <v>4</v>
      </c>
      <c r="C20" s="1" t="s">
        <v>43</v>
      </c>
      <c r="D20" s="1" t="s">
        <v>44</v>
      </c>
      <c r="E20" s="1" t="s">
        <v>102</v>
      </c>
      <c r="F20" s="69">
        <v>90</v>
      </c>
      <c r="G20" s="30">
        <v>900</v>
      </c>
      <c r="H20" s="83">
        <f t="shared" si="1"/>
        <v>0.05863046288238178</v>
      </c>
    </row>
    <row r="21" spans="1:8" ht="15.75">
      <c r="A21" s="1" t="str">
        <f t="shared" si="0"/>
        <v>IL&amp;FS  Infrastructure Debt Fund Series 2AAMRI Hospitals Limited</v>
      </c>
      <c r="B21" s="34">
        <f>+B20+1</f>
        <v>5</v>
      </c>
      <c r="C21" s="1" t="s">
        <v>20</v>
      </c>
      <c r="D21" s="1" t="s">
        <v>37</v>
      </c>
      <c r="E21" s="1" t="s">
        <v>99</v>
      </c>
      <c r="F21" s="69">
        <v>6</v>
      </c>
      <c r="G21" s="30">
        <v>59.9622</v>
      </c>
      <c r="H21" s="83">
        <f t="shared" si="1"/>
        <v>0.003906235046051059</v>
      </c>
    </row>
    <row r="22" spans="1:8" ht="15.75">
      <c r="A22" s="1" t="str">
        <f t="shared" si="0"/>
        <v>IL&amp;FS  Infrastructure Debt Fund Series 2AGHV Hospitality India Pvt Ltd</v>
      </c>
      <c r="B22" s="34">
        <v>6</v>
      </c>
      <c r="C22" s="1" t="s">
        <v>55</v>
      </c>
      <c r="D22" s="1" t="s">
        <v>31</v>
      </c>
      <c r="E22" s="1" t="s">
        <v>98</v>
      </c>
      <c r="F22" s="69">
        <v>220</v>
      </c>
      <c r="G22" s="30">
        <v>2200</v>
      </c>
      <c r="H22" s="83">
        <f t="shared" si="1"/>
        <v>0.14331890926804436</v>
      </c>
    </row>
    <row r="23" spans="1:8" ht="15.75">
      <c r="A23" s="1" t="str">
        <f t="shared" si="0"/>
        <v>IL&amp;FS  Infrastructure Debt Fund Series 2AJanaadhar private Limited </v>
      </c>
      <c r="B23" s="34">
        <v>7</v>
      </c>
      <c r="C23" s="1" t="s">
        <v>56</v>
      </c>
      <c r="D23" s="1" t="s">
        <v>48</v>
      </c>
      <c r="E23" s="1" t="s">
        <v>95</v>
      </c>
      <c r="F23" s="69">
        <v>60</v>
      </c>
      <c r="G23" s="30">
        <v>600</v>
      </c>
      <c r="H23" s="83">
        <f t="shared" si="1"/>
        <v>0.039086975254921184</v>
      </c>
    </row>
    <row r="24" spans="1:8" ht="15.75">
      <c r="A24" s="1" t="str">
        <f>+$B$7&amp;C24</f>
        <v>IL&amp;FS  Infrastructure Debt Fund Series 2AJanaadhar private Limited </v>
      </c>
      <c r="B24" s="34">
        <v>8</v>
      </c>
      <c r="C24" s="1" t="s">
        <v>56</v>
      </c>
      <c r="D24" s="1" t="s">
        <v>48</v>
      </c>
      <c r="E24" s="1" t="s">
        <v>104</v>
      </c>
      <c r="F24" s="69">
        <v>25</v>
      </c>
      <c r="G24" s="30">
        <v>250</v>
      </c>
      <c r="H24" s="83">
        <f>+G24/$G$40</f>
        <v>0.016286239689550494</v>
      </c>
    </row>
    <row r="25" spans="1:8" ht="15.75">
      <c r="A25" s="1" t="str">
        <f>+$B$7&amp;C25</f>
        <v>IL&amp;FS  Infrastructure Debt Fund Series 2ATanglin Development Limited</v>
      </c>
      <c r="B25" s="34">
        <v>9</v>
      </c>
      <c r="C25" s="1" t="s">
        <v>62</v>
      </c>
      <c r="D25" s="1" t="s">
        <v>63</v>
      </c>
      <c r="E25" s="1" t="s">
        <v>101</v>
      </c>
      <c r="F25" s="69">
        <v>250</v>
      </c>
      <c r="G25" s="30">
        <v>2500</v>
      </c>
      <c r="H25" s="83">
        <f t="shared" si="1"/>
        <v>0.16286239689550494</v>
      </c>
    </row>
    <row r="26" spans="1:8" ht="15.75">
      <c r="A26" s="1" t="str">
        <f>+$B$7&amp;C26</f>
        <v>IL&amp;FS  Infrastructure Debt Fund Series 2ATanglin Development Limited.</v>
      </c>
      <c r="B26" s="34">
        <f>+B25+1</f>
        <v>10</v>
      </c>
      <c r="C26" s="1" t="s">
        <v>65</v>
      </c>
      <c r="D26" s="1" t="s">
        <v>63</v>
      </c>
      <c r="E26" s="1" t="s">
        <v>98</v>
      </c>
      <c r="F26" s="69">
        <v>90</v>
      </c>
      <c r="G26" s="30">
        <v>900</v>
      </c>
      <c r="H26" s="83">
        <f>+G26/$G$40</f>
        <v>0.05863046288238178</v>
      </c>
    </row>
    <row r="27" spans="2:13" s="13" customFormat="1" ht="15.75">
      <c r="B27" s="20"/>
      <c r="C27" s="22" t="s">
        <v>7</v>
      </c>
      <c r="D27" s="22"/>
      <c r="E27" s="22"/>
      <c r="F27" s="22"/>
      <c r="G27" s="24">
        <f>SUM(G15:G26)</f>
        <v>15147.9377</v>
      </c>
      <c r="H27" s="84">
        <f>SUM(H15:H26)</f>
        <v>0.986811776738313</v>
      </c>
      <c r="I27" s="10"/>
      <c r="K27" s="70"/>
      <c r="L27" s="1">
        <v>15147.9377</v>
      </c>
      <c r="M27" s="131">
        <f>+L27-G27</f>
        <v>0</v>
      </c>
    </row>
    <row r="28" spans="2:9" ht="15.75">
      <c r="B28" s="34"/>
      <c r="C28" s="10"/>
      <c r="D28" s="10"/>
      <c r="E28" s="10"/>
      <c r="F28" s="10"/>
      <c r="G28" s="49"/>
      <c r="H28" s="85"/>
      <c r="I28" s="10"/>
    </row>
    <row r="29" spans="2:8" ht="15.75">
      <c r="B29" s="34"/>
      <c r="C29" s="37" t="s">
        <v>21</v>
      </c>
      <c r="G29" s="30"/>
      <c r="H29" s="36"/>
    </row>
    <row r="30" spans="2:11" ht="15.75">
      <c r="B30" s="34"/>
      <c r="C30" s="13" t="s">
        <v>23</v>
      </c>
      <c r="D30" s="72"/>
      <c r="E30" s="72"/>
      <c r="F30" s="72"/>
      <c r="G30" s="30">
        <v>83.0283337</v>
      </c>
      <c r="H30" s="36">
        <f>+G30/G40</f>
        <v>0.005408877374648732</v>
      </c>
      <c r="J30" s="38" t="s">
        <v>4</v>
      </c>
      <c r="K30" s="86" t="s">
        <v>5</v>
      </c>
    </row>
    <row r="31" spans="2:12" s="13" customFormat="1" ht="15.75">
      <c r="B31" s="20"/>
      <c r="C31" s="22" t="s">
        <v>7</v>
      </c>
      <c r="D31" s="22"/>
      <c r="E31" s="22"/>
      <c r="F31" s="22"/>
      <c r="G31" s="77">
        <f>SUM(G30)</f>
        <v>83.0283337</v>
      </c>
      <c r="H31" s="84">
        <f>SUM(H30)</f>
        <v>0.005408877374648732</v>
      </c>
      <c r="I31" s="10"/>
      <c r="K31" s="70"/>
      <c r="L31" s="1"/>
    </row>
    <row r="32" spans="2:8" ht="15.75">
      <c r="B32" s="34"/>
      <c r="G32" s="30"/>
      <c r="H32" s="36"/>
    </row>
    <row r="33" spans="2:8" ht="15.75">
      <c r="B33" s="34"/>
      <c r="C33" s="37" t="s">
        <v>15</v>
      </c>
      <c r="G33" s="30">
        <v>30.75</v>
      </c>
      <c r="H33" s="60">
        <f>G33/G40</f>
        <v>0.002003207481814711</v>
      </c>
    </row>
    <row r="34" spans="2:12" s="13" customFormat="1" ht="15.75">
      <c r="B34" s="20"/>
      <c r="C34" s="22" t="s">
        <v>7</v>
      </c>
      <c r="D34" s="22"/>
      <c r="E34" s="22"/>
      <c r="F34" s="22"/>
      <c r="G34" s="24">
        <f>SUM(G33:G33)</f>
        <v>30.75</v>
      </c>
      <c r="H34" s="59">
        <f>H33</f>
        <v>0.002003207481814711</v>
      </c>
      <c r="I34" s="10"/>
      <c r="K34" s="70"/>
      <c r="L34" s="1"/>
    </row>
    <row r="35" spans="2:8" ht="15.75">
      <c r="B35" s="34"/>
      <c r="G35" s="30"/>
      <c r="H35" s="36"/>
    </row>
    <row r="36" spans="2:8" ht="15.75">
      <c r="B36" s="34"/>
      <c r="C36" s="37" t="s">
        <v>12</v>
      </c>
      <c r="G36" s="30"/>
      <c r="H36" s="36"/>
    </row>
    <row r="37" spans="2:8" ht="15.75">
      <c r="B37" s="34">
        <f>+B33+1</f>
        <v>1</v>
      </c>
      <c r="C37" s="1" t="s">
        <v>9</v>
      </c>
      <c r="G37" s="30">
        <f>+G40-G34-G31-G27-G38</f>
        <v>-42.596160400000144</v>
      </c>
      <c r="H37" s="36">
        <f>G37/G40</f>
        <v>-0.002774925112515766</v>
      </c>
    </row>
    <row r="38" spans="2:8" ht="15.75">
      <c r="B38" s="34">
        <f>B37+1</f>
        <v>2</v>
      </c>
      <c r="C38" s="1" t="s">
        <v>8</v>
      </c>
      <c r="G38" s="30">
        <v>131.2620912</v>
      </c>
      <c r="H38" s="36">
        <f>G38/G40</f>
        <v>0.008551063517739346</v>
      </c>
    </row>
    <row r="39" spans="2:12" s="13" customFormat="1" ht="15.75">
      <c r="B39" s="20"/>
      <c r="C39" s="22" t="s">
        <v>7</v>
      </c>
      <c r="D39" s="22"/>
      <c r="E39" s="22"/>
      <c r="F39" s="22"/>
      <c r="G39" s="87">
        <f>SUM(G37:G38)</f>
        <v>88.66593079999984</v>
      </c>
      <c r="H39" s="29">
        <f>G39/G40</f>
        <v>0.0057761384052235805</v>
      </c>
      <c r="I39" s="10"/>
      <c r="K39" s="70"/>
      <c r="L39" s="1"/>
    </row>
    <row r="40" spans="2:13" s="13" customFormat="1" ht="15.75">
      <c r="B40" s="20"/>
      <c r="C40" s="25" t="s">
        <v>10</v>
      </c>
      <c r="D40" s="25"/>
      <c r="E40" s="25"/>
      <c r="F40" s="25"/>
      <c r="G40" s="26">
        <v>15350.3819645</v>
      </c>
      <c r="H40" s="71">
        <f>+H39+H31+H27+H34</f>
        <v>1</v>
      </c>
      <c r="I40" s="11"/>
      <c r="K40" s="70"/>
      <c r="L40" s="1">
        <v>15350.3819701</v>
      </c>
      <c r="M40" s="131">
        <f>+L40-G40</f>
        <v>5.599998985417187E-06</v>
      </c>
    </row>
    <row r="41" spans="2:8" ht="15.75">
      <c r="B41" s="34"/>
      <c r="G41" s="9"/>
      <c r="H41" s="40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" right="0" top="0" bottom="0" header="0" footer="0"/>
  <pageSetup horizontalDpi="600" verticalDpi="600" orientation="portrait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1"/>
  <sheetViews>
    <sheetView view="pageBreakPreview" zoomScale="88" zoomScaleNormal="85" zoomScaleSheetLayoutView="88" zoomScalePageLayoutView="0" workbookViewId="0" topLeftCell="B19">
      <selection activeCell="B1" sqref="B1"/>
    </sheetView>
  </sheetViews>
  <sheetFormatPr defaultColWidth="9.140625" defaultRowHeight="12.75"/>
  <cols>
    <col min="1" max="1" width="6.28125" style="89" hidden="1" customWidth="1"/>
    <col min="2" max="2" width="7.57421875" style="89" customWidth="1"/>
    <col min="3" max="3" width="58.140625" style="89" customWidth="1"/>
    <col min="4" max="4" width="15.421875" style="89" customWidth="1"/>
    <col min="5" max="5" width="18.421875" style="89" customWidth="1"/>
    <col min="6" max="6" width="10.7109375" style="89" customWidth="1"/>
    <col min="7" max="7" width="16.8515625" style="89" customWidth="1"/>
    <col min="8" max="8" width="14.7109375" style="89" customWidth="1"/>
    <col min="9" max="9" width="14.57421875" style="89" customWidth="1"/>
    <col min="10" max="10" width="17.421875" style="89" hidden="1" customWidth="1"/>
    <col min="11" max="11" width="9.140625" style="91" hidden="1" customWidth="1"/>
    <col min="12" max="14" width="15.140625" style="89" hidden="1" customWidth="1"/>
    <col min="15" max="16" width="0" style="89" hidden="1" customWidth="1"/>
    <col min="17" max="17" width="9.8515625" style="89" hidden="1" customWidth="1"/>
    <col min="18" max="18" width="0" style="89" hidden="1" customWidth="1"/>
    <col min="19" max="16384" width="9.140625" style="89" customWidth="1"/>
  </cols>
  <sheetData>
    <row r="1" ht="15.75">
      <c r="F1" s="90"/>
    </row>
    <row r="2" ht="15.75">
      <c r="F2" s="90"/>
    </row>
    <row r="3" ht="15.75">
      <c r="F3" s="90"/>
    </row>
    <row r="4" ht="15.75">
      <c r="F4" s="90"/>
    </row>
    <row r="5" spans="2:6" ht="15.75">
      <c r="B5" s="89" t="s">
        <v>19</v>
      </c>
      <c r="F5" s="90"/>
    </row>
    <row r="6" spans="2:12" s="92" customFormat="1" ht="15.75" customHeight="1">
      <c r="B6" s="139" t="s">
        <v>57</v>
      </c>
      <c r="C6" s="140"/>
      <c r="D6" s="140"/>
      <c r="E6" s="140"/>
      <c r="F6" s="140"/>
      <c r="G6" s="140"/>
      <c r="H6" s="141"/>
      <c r="I6" s="89"/>
      <c r="K6" s="93"/>
      <c r="L6" s="89"/>
    </row>
    <row r="7" spans="2:12" s="92" customFormat="1" ht="15.75" customHeight="1">
      <c r="B7" s="142" t="str">
        <f>+2A!B8:H8</f>
        <v>Monthly  Portfolio statement as on June 30, 2018</v>
      </c>
      <c r="C7" s="143"/>
      <c r="D7" s="143"/>
      <c r="E7" s="143"/>
      <c r="F7" s="143"/>
      <c r="G7" s="143"/>
      <c r="H7" s="144"/>
      <c r="I7" s="89"/>
      <c r="K7" s="93"/>
      <c r="L7" s="89"/>
    </row>
    <row r="8" spans="2:11" ht="15.75">
      <c r="B8" s="156"/>
      <c r="C8" s="157"/>
      <c r="D8" s="157"/>
      <c r="E8" s="157"/>
      <c r="F8" s="157"/>
      <c r="G8" s="157"/>
      <c r="H8" s="158"/>
      <c r="J8" s="38"/>
      <c r="K8" s="86"/>
    </row>
    <row r="9" spans="2:11" ht="15.75">
      <c r="B9" s="94"/>
      <c r="C9" s="95"/>
      <c r="D9" s="95"/>
      <c r="E9" s="95"/>
      <c r="F9" s="95"/>
      <c r="G9" s="95"/>
      <c r="H9" s="96"/>
      <c r="J9" s="38"/>
      <c r="K9" s="86"/>
    </row>
    <row r="10" spans="2:12" s="92" customFormat="1" ht="15.75" customHeight="1">
      <c r="B10" s="148" t="s">
        <v>0</v>
      </c>
      <c r="C10" s="154" t="s">
        <v>1</v>
      </c>
      <c r="D10" s="154" t="s">
        <v>14</v>
      </c>
      <c r="E10" s="137" t="s">
        <v>66</v>
      </c>
      <c r="F10" s="154" t="s">
        <v>11</v>
      </c>
      <c r="G10" s="79" t="s">
        <v>29</v>
      </c>
      <c r="H10" s="155" t="s">
        <v>2</v>
      </c>
      <c r="I10" s="80"/>
      <c r="J10" s="97"/>
      <c r="K10" s="93"/>
      <c r="L10" s="80"/>
    </row>
    <row r="11" spans="2:10" ht="15.75">
      <c r="B11" s="148"/>
      <c r="C11" s="154"/>
      <c r="D11" s="154"/>
      <c r="E11" s="137"/>
      <c r="F11" s="154"/>
      <c r="G11" s="79" t="s">
        <v>30</v>
      </c>
      <c r="H11" s="155"/>
      <c r="J11" s="98"/>
    </row>
    <row r="12" spans="2:10" ht="15.75">
      <c r="B12" s="99"/>
      <c r="C12" s="100"/>
      <c r="D12" s="100"/>
      <c r="E12" s="100"/>
      <c r="F12" s="100"/>
      <c r="G12" s="101"/>
      <c r="H12" s="102"/>
      <c r="J12" s="98"/>
    </row>
    <row r="13" spans="2:8" ht="15.75">
      <c r="B13" s="103"/>
      <c r="C13" s="37" t="s">
        <v>27</v>
      </c>
      <c r="G13" s="104"/>
      <c r="H13" s="83"/>
    </row>
    <row r="14" spans="1:8" ht="15.75">
      <c r="A14" s="89" t="str">
        <f>+$B$6&amp;C14</f>
        <v>IL&amp;FS  Infrastructure Debt Fund Series 2BIL&amp;FS Wind Energy Ltd</v>
      </c>
      <c r="B14" s="103">
        <v>1</v>
      </c>
      <c r="C14" s="89" t="s">
        <v>54</v>
      </c>
      <c r="D14" s="1" t="s">
        <v>34</v>
      </c>
      <c r="E14" s="1" t="s">
        <v>91</v>
      </c>
      <c r="F14" s="105">
        <v>206</v>
      </c>
      <c r="G14" s="105">
        <v>2534.96404</v>
      </c>
      <c r="H14" s="83">
        <f>+G14/$G$40</f>
        <v>0.12076018367232481</v>
      </c>
    </row>
    <row r="15" spans="1:8" ht="15.75">
      <c r="A15" s="89" t="str">
        <f aca="true" t="shared" si="0" ref="A15:A24">+$B$6&amp;C15</f>
        <v>IL&amp;FS  Infrastructure Debt Fund Series 2BIL&amp;FS Solar Power Limited</v>
      </c>
      <c r="B15" s="103">
        <v>2</v>
      </c>
      <c r="C15" s="89" t="s">
        <v>41</v>
      </c>
      <c r="D15" s="1" t="s">
        <v>42</v>
      </c>
      <c r="E15" s="1" t="s">
        <v>83</v>
      </c>
      <c r="F15" s="105">
        <v>17</v>
      </c>
      <c r="G15" s="105">
        <v>180.39562</v>
      </c>
      <c r="H15" s="83">
        <f>+G15/$G$40</f>
        <v>0.008593655713113355</v>
      </c>
    </row>
    <row r="16" spans="1:8" ht="15.75">
      <c r="A16" s="89" t="str">
        <f t="shared" si="0"/>
        <v>IL&amp;FS  Infrastructure Debt Fund Series 2BBabcock Borsig Limited</v>
      </c>
      <c r="B16" s="103">
        <v>3</v>
      </c>
      <c r="C16" s="89" t="s">
        <v>32</v>
      </c>
      <c r="D16" s="1" t="s">
        <v>31</v>
      </c>
      <c r="E16" s="1" t="s">
        <v>86</v>
      </c>
      <c r="F16" s="105">
        <v>60</v>
      </c>
      <c r="G16" s="105">
        <v>632.59579</v>
      </c>
      <c r="H16" s="83">
        <f>+G16/$G$40</f>
        <v>0.0301354901234573</v>
      </c>
    </row>
    <row r="17" spans="1:8" ht="15.75">
      <c r="A17" s="89" t="str">
        <f t="shared" si="0"/>
        <v>IL&amp;FS  Infrastructure Debt Fund Series 2B</v>
      </c>
      <c r="B17" s="103"/>
      <c r="D17" s="1"/>
      <c r="E17" s="1"/>
      <c r="F17" s="105"/>
      <c r="G17" s="104"/>
      <c r="H17" s="83"/>
    </row>
    <row r="18" spans="1:8" ht="15.75">
      <c r="A18" s="89" t="str">
        <f t="shared" si="0"/>
        <v>IL&amp;FS  Infrastructure Debt Fund Series 2BNon Convertible Debentures-Privately placed (Unlisted)</v>
      </c>
      <c r="B18" s="103"/>
      <c r="C18" s="37" t="s">
        <v>28</v>
      </c>
      <c r="D18" s="1"/>
      <c r="E18" s="1"/>
      <c r="F18" s="105"/>
      <c r="G18" s="104"/>
      <c r="H18" s="83"/>
    </row>
    <row r="19" spans="1:8" ht="15.75">
      <c r="A19" s="89" t="str">
        <f t="shared" si="0"/>
        <v>IL&amp;FS  Infrastructure Debt Fund Series 2BAMRI Hospitals Limited</v>
      </c>
      <c r="B19" s="103">
        <v>4</v>
      </c>
      <c r="C19" s="89" t="s">
        <v>20</v>
      </c>
      <c r="D19" s="1" t="s">
        <v>37</v>
      </c>
      <c r="E19" s="1" t="s">
        <v>96</v>
      </c>
      <c r="F19" s="105">
        <v>84</v>
      </c>
      <c r="G19" s="105">
        <v>839.47069</v>
      </c>
      <c r="H19" s="83">
        <f aca="true" t="shared" si="1" ref="H19:H24">+G19/$G$40</f>
        <v>0.03999056125148554</v>
      </c>
    </row>
    <row r="20" spans="1:8" ht="15.75">
      <c r="A20" s="89" t="str">
        <f t="shared" si="0"/>
        <v>IL&amp;FS  Infrastructure Debt Fund Series 2BAbhitech Developers Pvt Ltd</v>
      </c>
      <c r="B20" s="103">
        <v>5</v>
      </c>
      <c r="C20" s="89" t="s">
        <v>58</v>
      </c>
      <c r="D20" s="1" t="s">
        <v>31</v>
      </c>
      <c r="E20" s="1" t="s">
        <v>79</v>
      </c>
      <c r="F20" s="105">
        <v>396100</v>
      </c>
      <c r="G20" s="105">
        <v>3961</v>
      </c>
      <c r="H20" s="83">
        <f t="shared" si="1"/>
        <v>0.18869344100284696</v>
      </c>
    </row>
    <row r="21" spans="1:8" ht="15.75">
      <c r="A21" s="89" t="str">
        <f t="shared" si="0"/>
        <v>IL&amp;FS  Infrastructure Debt Fund Series 2BKanchanjunga Power Company Private Limited</v>
      </c>
      <c r="B21" s="103">
        <f>+B20+1</f>
        <v>6</v>
      </c>
      <c r="C21" s="89" t="s">
        <v>43</v>
      </c>
      <c r="D21" s="1" t="s">
        <v>44</v>
      </c>
      <c r="E21" s="1" t="s">
        <v>103</v>
      </c>
      <c r="F21" s="105">
        <v>20</v>
      </c>
      <c r="G21" s="105">
        <v>200</v>
      </c>
      <c r="H21" s="83">
        <f t="shared" si="1"/>
        <v>0.009527565816856702</v>
      </c>
    </row>
    <row r="22" spans="1:8" ht="15.75">
      <c r="A22" s="89" t="str">
        <f>+$B$6&amp;" "&amp;C22</f>
        <v>IL&amp;FS  Infrastructure Debt Fund Series 2B Babcock Borsig Limited</v>
      </c>
      <c r="B22" s="103">
        <f>+B21+1</f>
        <v>7</v>
      </c>
      <c r="C22" s="89" t="s">
        <v>32</v>
      </c>
      <c r="D22" s="1" t="s">
        <v>31</v>
      </c>
      <c r="E22" s="1" t="s">
        <v>88</v>
      </c>
      <c r="F22" s="105">
        <v>68</v>
      </c>
      <c r="G22" s="105">
        <v>717.85793</v>
      </c>
      <c r="H22" s="83">
        <f t="shared" si="1"/>
        <v>0.03419719337613755</v>
      </c>
    </row>
    <row r="23" spans="1:8" ht="15.75">
      <c r="A23" s="89" t="str">
        <f t="shared" si="0"/>
        <v>IL&amp;FS  Infrastructure Debt Fund Series 2BGHV Hospitality India Pvt Ltd</v>
      </c>
      <c r="B23" s="103">
        <v>8</v>
      </c>
      <c r="C23" s="89" t="s">
        <v>55</v>
      </c>
      <c r="D23" s="1" t="s">
        <v>31</v>
      </c>
      <c r="E23" s="1" t="s">
        <v>98</v>
      </c>
      <c r="F23" s="105">
        <v>130</v>
      </c>
      <c r="G23" s="105">
        <v>1300</v>
      </c>
      <c r="H23" s="83">
        <f t="shared" si="1"/>
        <v>0.06192917780956856</v>
      </c>
    </row>
    <row r="24" spans="1:8" ht="15.75">
      <c r="A24" s="89" t="str">
        <f t="shared" si="0"/>
        <v>IL&amp;FS  Infrastructure Debt Fund Series 2BJanaadhar private Limited </v>
      </c>
      <c r="B24" s="103">
        <v>9</v>
      </c>
      <c r="C24" s="89" t="s">
        <v>56</v>
      </c>
      <c r="D24" s="1" t="s">
        <v>48</v>
      </c>
      <c r="E24" s="1" t="s">
        <v>95</v>
      </c>
      <c r="F24" s="105">
        <v>60</v>
      </c>
      <c r="G24" s="105">
        <v>600</v>
      </c>
      <c r="H24" s="83">
        <f t="shared" si="1"/>
        <v>0.028582697450570106</v>
      </c>
    </row>
    <row r="25" spans="1:17" ht="15.75">
      <c r="A25" s="89" t="str">
        <f>+$B$6&amp;C25</f>
        <v>IL&amp;FS  Infrastructure Debt Fund Series 2BTanglin Development Limited</v>
      </c>
      <c r="B25" s="103">
        <f>+B24+1</f>
        <v>10</v>
      </c>
      <c r="C25" s="89" t="s">
        <v>62</v>
      </c>
      <c r="D25" s="1" t="s">
        <v>63</v>
      </c>
      <c r="E25" s="1" t="s">
        <v>101</v>
      </c>
      <c r="F25" s="105">
        <v>170</v>
      </c>
      <c r="G25" s="105">
        <v>1700</v>
      </c>
      <c r="H25" s="83">
        <f>+G25/$G$40</f>
        <v>0.08098430944328196</v>
      </c>
      <c r="Q25" s="104"/>
    </row>
    <row r="26" spans="1:17" ht="15.75">
      <c r="A26" s="89" t="str">
        <f>+$B$6&amp;C26</f>
        <v>IL&amp;FS  Infrastructure Debt Fund Series 2BTanglin Development Limited.</v>
      </c>
      <c r="B26" s="103">
        <f>+B25+1</f>
        <v>11</v>
      </c>
      <c r="C26" s="89" t="s">
        <v>65</v>
      </c>
      <c r="D26" s="1" t="s">
        <v>63</v>
      </c>
      <c r="E26" s="1" t="s">
        <v>98</v>
      </c>
      <c r="F26" s="105">
        <v>160</v>
      </c>
      <c r="G26" s="105">
        <v>1600</v>
      </c>
      <c r="H26" s="83">
        <f>+G26/$G$40</f>
        <v>0.07622052653485362</v>
      </c>
      <c r="Q26" s="104"/>
    </row>
    <row r="27" spans="2:18" ht="15.75">
      <c r="B27" s="103"/>
      <c r="C27" s="22" t="s">
        <v>7</v>
      </c>
      <c r="D27" s="22"/>
      <c r="E27" s="22"/>
      <c r="F27" s="22"/>
      <c r="G27" s="24">
        <f>SUM(G14:G26)</f>
        <v>14266.28407</v>
      </c>
      <c r="H27" s="84">
        <f>SUM(H14:H26)</f>
        <v>0.6796148021944965</v>
      </c>
      <c r="I27" s="106"/>
      <c r="Q27" s="89">
        <v>14266.28407</v>
      </c>
      <c r="R27" s="135">
        <f>+Q27-G27</f>
        <v>0</v>
      </c>
    </row>
    <row r="28" spans="2:9" ht="15.75">
      <c r="B28" s="103"/>
      <c r="C28" s="106"/>
      <c r="D28" s="106"/>
      <c r="E28" s="106"/>
      <c r="F28" s="106"/>
      <c r="G28" s="107"/>
      <c r="H28" s="108"/>
      <c r="I28" s="106"/>
    </row>
    <row r="29" spans="2:11" ht="15.75">
      <c r="B29" s="103"/>
      <c r="C29" s="37" t="s">
        <v>21</v>
      </c>
      <c r="G29" s="104"/>
      <c r="H29" s="83"/>
      <c r="J29" s="38" t="s">
        <v>4</v>
      </c>
      <c r="K29" s="86" t="s">
        <v>5</v>
      </c>
    </row>
    <row r="30" spans="2:11" ht="15.75">
      <c r="B30" s="103"/>
      <c r="C30" s="13" t="s">
        <v>23</v>
      </c>
      <c r="G30" s="104">
        <v>3567.7865038</v>
      </c>
      <c r="H30" s="83">
        <f>+G30/G40</f>
        <v>0.1699616036772378</v>
      </c>
      <c r="J30" s="89" t="s">
        <v>3</v>
      </c>
      <c r="K30" s="91">
        <v>0.2227</v>
      </c>
    </row>
    <row r="31" spans="2:12" s="92" customFormat="1" ht="15.75">
      <c r="B31" s="109"/>
      <c r="C31" s="110" t="s">
        <v>7</v>
      </c>
      <c r="D31" s="111"/>
      <c r="E31" s="111"/>
      <c r="F31" s="111"/>
      <c r="G31" s="111">
        <f>SUM(G29:G30)</f>
        <v>3567.7865038</v>
      </c>
      <c r="H31" s="112">
        <f>SUM(H29:H30)</f>
        <v>0.1699616036772378</v>
      </c>
      <c r="I31" s="106"/>
      <c r="J31" s="92" t="s">
        <v>6</v>
      </c>
      <c r="K31" s="93">
        <v>0.0161</v>
      </c>
      <c r="L31" s="89"/>
    </row>
    <row r="32" spans="2:8" ht="15.75">
      <c r="B32" s="103"/>
      <c r="G32" s="104"/>
      <c r="H32" s="83"/>
    </row>
    <row r="33" spans="2:8" ht="15.75">
      <c r="B33" s="103"/>
      <c r="C33" s="89" t="s">
        <v>15</v>
      </c>
      <c r="F33" s="90"/>
      <c r="G33" s="104">
        <v>32.2</v>
      </c>
      <c r="H33" s="83">
        <f>+G33/$G$40</f>
        <v>0.0015339380965139291</v>
      </c>
    </row>
    <row r="34" spans="2:8" ht="15.75">
      <c r="B34" s="103"/>
      <c r="C34" s="110" t="s">
        <v>7</v>
      </c>
      <c r="D34" s="111"/>
      <c r="E34" s="111"/>
      <c r="F34" s="111"/>
      <c r="G34" s="111">
        <f>SUM(G33:G33)</f>
        <v>32.2</v>
      </c>
      <c r="H34" s="113">
        <f>SUM(H32:H33)</f>
        <v>0.0015339380965139291</v>
      </c>
    </row>
    <row r="35" spans="2:8" ht="15.75">
      <c r="B35" s="103"/>
      <c r="G35" s="104"/>
      <c r="H35" s="83"/>
    </row>
    <row r="36" spans="2:8" ht="15.75">
      <c r="B36" s="103"/>
      <c r="C36" s="37" t="s">
        <v>12</v>
      </c>
      <c r="G36" s="104"/>
      <c r="H36" s="83"/>
    </row>
    <row r="37" spans="2:8" ht="15.75">
      <c r="B37" s="103">
        <f>+B33+1</f>
        <v>1</v>
      </c>
      <c r="C37" s="89" t="s">
        <v>8</v>
      </c>
      <c r="G37" s="104">
        <v>3181.5922971</v>
      </c>
      <c r="H37" s="83">
        <f>G37/$G$40</f>
        <v>0.15156415006512275</v>
      </c>
    </row>
    <row r="38" spans="2:8" ht="15.75">
      <c r="B38" s="103">
        <f>+B37+1</f>
        <v>2</v>
      </c>
      <c r="C38" s="89" t="s">
        <v>9</v>
      </c>
      <c r="G38" s="30">
        <f>+G40-G27-G31-G34-G37</f>
        <v>-56.14223159999801</v>
      </c>
      <c r="H38" s="83">
        <f>G38/$G$40+0.02%</f>
        <v>-0.002474494033370966</v>
      </c>
    </row>
    <row r="39" spans="2:12" s="92" customFormat="1" ht="15.75">
      <c r="B39" s="109"/>
      <c r="C39" s="110" t="s">
        <v>7</v>
      </c>
      <c r="D39" s="110"/>
      <c r="E39" s="110"/>
      <c r="F39" s="110"/>
      <c r="G39" s="114">
        <f>SUM(G37:G38)</f>
        <v>3125.450065500002</v>
      </c>
      <c r="H39" s="112">
        <f>+G39/G40</f>
        <v>0.14888965603175178</v>
      </c>
      <c r="I39" s="106"/>
      <c r="K39" s="93"/>
      <c r="L39" s="89"/>
    </row>
    <row r="40" spans="2:18" s="92" customFormat="1" ht="15.75">
      <c r="B40" s="109"/>
      <c r="C40" s="115" t="s">
        <v>10</v>
      </c>
      <c r="D40" s="115"/>
      <c r="E40" s="115"/>
      <c r="F40" s="115"/>
      <c r="G40" s="116">
        <v>20991.7206393</v>
      </c>
      <c r="H40" s="117">
        <f>+H39+H34+H31+H27</f>
        <v>1</v>
      </c>
      <c r="I40" s="118"/>
      <c r="K40" s="93"/>
      <c r="L40" s="89"/>
      <c r="Q40" s="92">
        <v>20991.7206393</v>
      </c>
      <c r="R40" s="135">
        <f>+Q40-G40</f>
        <v>0</v>
      </c>
    </row>
    <row r="41" spans="2:8" ht="15.75">
      <c r="B41" s="103"/>
      <c r="G41" s="120"/>
      <c r="H41" s="121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paperSize="9" scale="5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6"/>
  <sheetViews>
    <sheetView view="pageBreakPreview" zoomScale="87" zoomScaleNormal="85" zoomScaleSheetLayoutView="87" zoomScalePageLayoutView="0" workbookViewId="0" topLeftCell="B16">
      <selection activeCell="B21" sqref="B21"/>
    </sheetView>
  </sheetViews>
  <sheetFormatPr defaultColWidth="9.140625" defaultRowHeight="12.75"/>
  <cols>
    <col min="1" max="1" width="7.00390625" style="92" hidden="1" customWidth="1"/>
    <col min="2" max="2" width="7.57421875" style="92" customWidth="1"/>
    <col min="3" max="3" width="58.7109375" style="92" customWidth="1"/>
    <col min="4" max="4" width="15.57421875" style="92" customWidth="1"/>
    <col min="5" max="5" width="18.421875" style="92" customWidth="1"/>
    <col min="6" max="6" width="10.8515625" style="92" customWidth="1"/>
    <col min="7" max="7" width="16.8515625" style="92" customWidth="1"/>
    <col min="8" max="8" width="14.7109375" style="92" customWidth="1"/>
    <col min="9" max="9" width="14.57421875" style="89" customWidth="1"/>
    <col min="10" max="10" width="21.00390625" style="92" hidden="1" customWidth="1"/>
    <col min="11" max="11" width="9.140625" style="93" hidden="1" customWidth="1"/>
    <col min="12" max="12" width="15.140625" style="89" hidden="1" customWidth="1"/>
    <col min="13" max="13" width="0" style="92" hidden="1" customWidth="1"/>
    <col min="14" max="16384" width="9.140625" style="92" customWidth="1"/>
  </cols>
  <sheetData>
    <row r="1" ht="15.75">
      <c r="F1" s="123"/>
    </row>
    <row r="2" ht="15.75">
      <c r="F2" s="123"/>
    </row>
    <row r="3" ht="15.75">
      <c r="F3" s="123"/>
    </row>
    <row r="4" ht="15.75">
      <c r="F4" s="123"/>
    </row>
    <row r="5" spans="2:6" ht="15.75">
      <c r="B5" s="92" t="s">
        <v>19</v>
      </c>
      <c r="F5" s="123"/>
    </row>
    <row r="6" spans="2:8" ht="15.75" customHeight="1">
      <c r="B6" s="139" t="s">
        <v>59</v>
      </c>
      <c r="C6" s="140"/>
      <c r="D6" s="140"/>
      <c r="E6" s="140"/>
      <c r="F6" s="140"/>
      <c r="G6" s="140"/>
      <c r="H6" s="141"/>
    </row>
    <row r="7" spans="2:8" ht="15.75" customHeight="1">
      <c r="B7" s="142" t="str">
        <f>+2B!B7:H7</f>
        <v>Monthly  Portfolio statement as on June 30, 2018</v>
      </c>
      <c r="C7" s="143"/>
      <c r="D7" s="143"/>
      <c r="E7" s="143"/>
      <c r="F7" s="143"/>
      <c r="G7" s="143"/>
      <c r="H7" s="144"/>
    </row>
    <row r="8" spans="2:11" ht="15.75">
      <c r="B8" s="156"/>
      <c r="C8" s="157"/>
      <c r="D8" s="157"/>
      <c r="E8" s="157"/>
      <c r="F8" s="157"/>
      <c r="G8" s="157"/>
      <c r="H8" s="158"/>
      <c r="J8" s="7"/>
      <c r="K8" s="124"/>
    </row>
    <row r="9" spans="2:11" ht="15.75">
      <c r="B9" s="94"/>
      <c r="C9" s="95"/>
      <c r="D9" s="95"/>
      <c r="E9" s="95"/>
      <c r="F9" s="95"/>
      <c r="G9" s="95"/>
      <c r="H9" s="96"/>
      <c r="J9" s="7"/>
      <c r="K9" s="124"/>
    </row>
    <row r="10" spans="2:12" ht="15.75" customHeight="1">
      <c r="B10" s="148" t="s">
        <v>0</v>
      </c>
      <c r="C10" s="154" t="s">
        <v>1</v>
      </c>
      <c r="D10" s="154" t="s">
        <v>14</v>
      </c>
      <c r="E10" s="137" t="s">
        <v>66</v>
      </c>
      <c r="F10" s="154" t="s">
        <v>11</v>
      </c>
      <c r="G10" s="79" t="s">
        <v>29</v>
      </c>
      <c r="H10" s="155" t="s">
        <v>2</v>
      </c>
      <c r="I10" s="80"/>
      <c r="J10" s="97"/>
      <c r="L10" s="80"/>
    </row>
    <row r="11" spans="2:10" ht="15.75">
      <c r="B11" s="148"/>
      <c r="C11" s="154"/>
      <c r="D11" s="154"/>
      <c r="E11" s="137"/>
      <c r="F11" s="154"/>
      <c r="G11" s="79" t="s">
        <v>30</v>
      </c>
      <c r="H11" s="155"/>
      <c r="J11" s="97"/>
    </row>
    <row r="12" spans="2:11" s="89" customFormat="1" ht="15.75">
      <c r="B12" s="99"/>
      <c r="C12" s="100"/>
      <c r="D12" s="100"/>
      <c r="E12" s="100"/>
      <c r="F12" s="100"/>
      <c r="G12" s="101"/>
      <c r="H12" s="102"/>
      <c r="J12" s="98"/>
      <c r="K12" s="91"/>
    </row>
    <row r="13" spans="2:11" s="89" customFormat="1" ht="15.75">
      <c r="B13" s="109"/>
      <c r="C13" s="37" t="s">
        <v>27</v>
      </c>
      <c r="D13" s="92"/>
      <c r="E13" s="92"/>
      <c r="F13" s="92"/>
      <c r="G13" s="119"/>
      <c r="H13" s="125"/>
      <c r="J13" s="92"/>
      <c r="K13" s="93"/>
    </row>
    <row r="14" spans="1:11" s="89" customFormat="1" ht="15.75">
      <c r="A14" s="89" t="str">
        <f>+$B$6&amp;C14</f>
        <v>IL&amp;FS  Infrastructure Debt Fund Series 2CIL&amp;FS Wind Energy Limited </v>
      </c>
      <c r="B14" s="103">
        <v>1</v>
      </c>
      <c r="C14" s="89" t="s">
        <v>50</v>
      </c>
      <c r="D14" s="89" t="s">
        <v>34</v>
      </c>
      <c r="E14" s="89" t="s">
        <v>91</v>
      </c>
      <c r="F14" s="105">
        <v>5</v>
      </c>
      <c r="G14" s="104">
        <v>61.52825</v>
      </c>
      <c r="H14" s="83">
        <f>+G14/$G$35</f>
        <v>0.003697721527428182</v>
      </c>
      <c r="K14" s="91"/>
    </row>
    <row r="15" spans="1:12" s="89" customFormat="1" ht="15.75">
      <c r="A15" s="89" t="str">
        <f aca="true" t="shared" si="0" ref="A15:A21">+$B$6&amp;C15</f>
        <v>IL&amp;FS  Infrastructure Debt Fund Series 2CIL&amp;FS Solar Power Limited</v>
      </c>
      <c r="B15" s="103">
        <v>2</v>
      </c>
      <c r="C15" s="89" t="s">
        <v>41</v>
      </c>
      <c r="D15" s="1" t="s">
        <v>42</v>
      </c>
      <c r="E15" s="89" t="s">
        <v>83</v>
      </c>
      <c r="F15" s="105">
        <v>472</v>
      </c>
      <c r="G15" s="104">
        <v>4994.82302</v>
      </c>
      <c r="H15" s="83">
        <f>+G15/$G$35</f>
        <v>0.30017861074787344</v>
      </c>
      <c r="K15" s="91"/>
      <c r="L15" s="104"/>
    </row>
    <row r="16" spans="1:11" s="89" customFormat="1" ht="15.75">
      <c r="A16" s="89" t="str">
        <f t="shared" si="0"/>
        <v>IL&amp;FS  Infrastructure Debt Fund Series 2CBabcock Borsig Limited</v>
      </c>
      <c r="B16" s="103">
        <v>3</v>
      </c>
      <c r="C16" s="89" t="s">
        <v>32</v>
      </c>
      <c r="D16" s="1" t="s">
        <v>60</v>
      </c>
      <c r="E16" s="89" t="s">
        <v>86</v>
      </c>
      <c r="F16" s="105">
        <v>80</v>
      </c>
      <c r="G16" s="104">
        <v>843.46105</v>
      </c>
      <c r="H16" s="83">
        <f>+G16/$G$35</f>
        <v>0.05069027775261247</v>
      </c>
      <c r="K16" s="91"/>
    </row>
    <row r="17" spans="1:11" s="89" customFormat="1" ht="15.75">
      <c r="A17" s="89" t="str">
        <f t="shared" si="0"/>
        <v>IL&amp;FS  Infrastructure Debt Fund Series 2C</v>
      </c>
      <c r="B17" s="103"/>
      <c r="F17" s="105"/>
      <c r="G17" s="104"/>
      <c r="H17" s="83"/>
      <c r="K17" s="91"/>
    </row>
    <row r="18" spans="1:11" s="89" customFormat="1" ht="15.75">
      <c r="A18" s="89" t="str">
        <f t="shared" si="0"/>
        <v>IL&amp;FS  Infrastructure Debt Fund Series 2CNon Convertible Debentures-Privately placed (Unlisted)</v>
      </c>
      <c r="B18" s="103"/>
      <c r="C18" s="37" t="s">
        <v>28</v>
      </c>
      <c r="F18" s="105"/>
      <c r="G18" s="104"/>
      <c r="H18" s="83"/>
      <c r="K18" s="91"/>
    </row>
    <row r="19" spans="1:11" s="89" customFormat="1" ht="15.75">
      <c r="A19" s="89" t="str">
        <f t="shared" si="0"/>
        <v>IL&amp;FS  Infrastructure Debt Fund Series 2CAbhitech Developers Pvt Ltd</v>
      </c>
      <c r="B19" s="103">
        <v>4</v>
      </c>
      <c r="C19" s="89" t="s">
        <v>58</v>
      </c>
      <c r="D19" s="1" t="s">
        <v>31</v>
      </c>
      <c r="E19" s="89" t="s">
        <v>79</v>
      </c>
      <c r="F19" s="105">
        <v>372000</v>
      </c>
      <c r="G19" s="104">
        <v>3720</v>
      </c>
      <c r="H19" s="83">
        <f>+G19/$G$35</f>
        <v>0.22356436404469227</v>
      </c>
      <c r="K19" s="91"/>
    </row>
    <row r="20" spans="1:11" s="89" customFormat="1" ht="15.75">
      <c r="A20" s="89" t="str">
        <f t="shared" si="0"/>
        <v>IL&amp;FS  Infrastructure Debt Fund Series 2CAMRI Hospitals Limited</v>
      </c>
      <c r="B20" s="103">
        <v>5</v>
      </c>
      <c r="C20" s="89" t="s">
        <v>20</v>
      </c>
      <c r="D20" s="1" t="s">
        <v>37</v>
      </c>
      <c r="E20" s="89" t="s">
        <v>100</v>
      </c>
      <c r="F20" s="105">
        <v>365</v>
      </c>
      <c r="G20" s="104">
        <v>3647.7</v>
      </c>
      <c r="H20" s="83">
        <f>+G20/$G$35</f>
        <v>0.21921928245317848</v>
      </c>
      <c r="K20" s="91"/>
    </row>
    <row r="21" spans="1:11" s="89" customFormat="1" ht="15.75">
      <c r="A21" s="89" t="str">
        <f t="shared" si="0"/>
        <v>IL&amp;FS  Infrastructure Debt Fund Series 2CKanchanjunga Power Company Private Limited</v>
      </c>
      <c r="B21" s="103">
        <f>+B20+1</f>
        <v>6</v>
      </c>
      <c r="C21" s="89" t="s">
        <v>43</v>
      </c>
      <c r="D21" s="89" t="s">
        <v>44</v>
      </c>
      <c r="E21" s="89" t="s">
        <v>106</v>
      </c>
      <c r="F21" s="105">
        <v>280</v>
      </c>
      <c r="G21" s="104">
        <v>2800</v>
      </c>
      <c r="H21" s="83">
        <f>+G21/$G$35</f>
        <v>0.16827425250675762</v>
      </c>
      <c r="K21" s="91"/>
    </row>
    <row r="22" spans="2:13" s="89" customFormat="1" ht="15.75">
      <c r="B22" s="109"/>
      <c r="C22" s="110" t="s">
        <v>7</v>
      </c>
      <c r="D22" s="110"/>
      <c r="E22" s="110"/>
      <c r="F22" s="110"/>
      <c r="G22" s="114">
        <f>SUM(G14:G21)</f>
        <v>16067.512320000002</v>
      </c>
      <c r="H22" s="126">
        <f>SUM(H14:H21)</f>
        <v>0.9656245090325425</v>
      </c>
      <c r="I22" s="106"/>
      <c r="J22" s="92"/>
      <c r="K22" s="93"/>
      <c r="L22" s="89">
        <v>16067.512319999998</v>
      </c>
      <c r="M22" s="135">
        <f>+L22-G22</f>
        <v>0</v>
      </c>
    </row>
    <row r="23" spans="2:11" s="89" customFormat="1" ht="15.75">
      <c r="B23" s="103"/>
      <c r="C23" s="106"/>
      <c r="D23" s="106"/>
      <c r="E23" s="106"/>
      <c r="F23" s="106"/>
      <c r="G23" s="107"/>
      <c r="H23" s="108"/>
      <c r="I23" s="106"/>
      <c r="K23" s="91"/>
    </row>
    <row r="24" spans="2:11" ht="15.75">
      <c r="B24" s="109"/>
      <c r="C24" s="37" t="s">
        <v>21</v>
      </c>
      <c r="G24" s="119"/>
      <c r="H24" s="125"/>
      <c r="J24" s="7" t="s">
        <v>4</v>
      </c>
      <c r="K24" s="124" t="s">
        <v>5</v>
      </c>
    </row>
    <row r="25" spans="2:11" ht="15.75">
      <c r="B25" s="109"/>
      <c r="C25" s="13" t="s">
        <v>61</v>
      </c>
      <c r="G25" s="119">
        <v>461.1573715</v>
      </c>
      <c r="H25" s="125">
        <f>+G25/G35</f>
        <v>0.02771461142040844</v>
      </c>
      <c r="J25" s="92" t="s">
        <v>3</v>
      </c>
      <c r="K25" s="93">
        <v>0.4026</v>
      </c>
    </row>
    <row r="26" spans="2:9" ht="15.75">
      <c r="B26" s="109"/>
      <c r="C26" s="110" t="s">
        <v>7</v>
      </c>
      <c r="D26" s="110"/>
      <c r="E26" s="110"/>
      <c r="F26" s="110"/>
      <c r="G26" s="114">
        <f>SUM(G23:G25)</f>
        <v>461.1573715</v>
      </c>
      <c r="H26" s="112">
        <f>SUM(H23:H25)</f>
        <v>0.02771461142040844</v>
      </c>
      <c r="I26" s="106"/>
    </row>
    <row r="27" spans="2:11" s="89" customFormat="1" ht="15.75">
      <c r="B27" s="109"/>
      <c r="C27" s="92"/>
      <c r="D27" s="92"/>
      <c r="E27" s="92"/>
      <c r="F27" s="92"/>
      <c r="G27" s="119"/>
      <c r="H27" s="125"/>
      <c r="J27" s="92"/>
      <c r="K27" s="93"/>
    </row>
    <row r="28" spans="2:11" s="89" customFormat="1" ht="15.75">
      <c r="B28" s="103"/>
      <c r="C28" s="122" t="s">
        <v>15</v>
      </c>
      <c r="F28" s="90"/>
      <c r="G28" s="104">
        <v>24.9000002</v>
      </c>
      <c r="H28" s="83">
        <f>+G28/$G$35</f>
        <v>0.0014964389003832555</v>
      </c>
      <c r="K28" s="91"/>
    </row>
    <row r="29" spans="2:11" s="89" customFormat="1" ht="15.75">
      <c r="B29" s="109"/>
      <c r="C29" s="110" t="s">
        <v>7</v>
      </c>
      <c r="D29" s="110"/>
      <c r="E29" s="110"/>
      <c r="F29" s="127"/>
      <c r="G29" s="114">
        <f>SUM(G28:G28)</f>
        <v>24.9000002</v>
      </c>
      <c r="H29" s="126">
        <f>SUM(H28:H28)</f>
        <v>0.0014964389003832555</v>
      </c>
      <c r="J29" s="92"/>
      <c r="K29" s="93"/>
    </row>
    <row r="30" spans="2:11" s="89" customFormat="1" ht="15.75">
      <c r="B30" s="109"/>
      <c r="C30" s="92"/>
      <c r="D30" s="92"/>
      <c r="E30" s="92"/>
      <c r="F30" s="92"/>
      <c r="G30" s="119"/>
      <c r="H30" s="125"/>
      <c r="J30" s="92"/>
      <c r="K30" s="93"/>
    </row>
    <row r="31" spans="2:11" s="89" customFormat="1" ht="15.75">
      <c r="B31" s="109"/>
      <c r="C31" s="37" t="s">
        <v>12</v>
      </c>
      <c r="D31" s="92"/>
      <c r="E31" s="92"/>
      <c r="F31" s="92"/>
      <c r="G31" s="119"/>
      <c r="H31" s="125"/>
      <c r="J31" s="92"/>
      <c r="K31" s="93"/>
    </row>
    <row r="32" spans="2:11" s="89" customFormat="1" ht="15.75">
      <c r="B32" s="103">
        <v>1</v>
      </c>
      <c r="C32" s="89" t="s">
        <v>8</v>
      </c>
      <c r="G32" s="104">
        <v>125.95911339999999</v>
      </c>
      <c r="H32" s="83">
        <f>G32/G35-0.01%</f>
        <v>0.007469884162071041</v>
      </c>
      <c r="K32" s="91"/>
    </row>
    <row r="33" spans="2:8" ht="15.75">
      <c r="B33" s="109">
        <v>2</v>
      </c>
      <c r="C33" s="92" t="s">
        <v>9</v>
      </c>
      <c r="G33" s="30">
        <f>+G35-G32-G29-G26-G22</f>
        <v>-40.025385599999936</v>
      </c>
      <c r="H33" s="73">
        <f>G33/G35</f>
        <v>-0.0024054435154052607</v>
      </c>
    </row>
    <row r="34" spans="2:9" ht="15.75">
      <c r="B34" s="109"/>
      <c r="C34" s="110" t="s">
        <v>7</v>
      </c>
      <c r="D34" s="110"/>
      <c r="E34" s="110"/>
      <c r="F34" s="110"/>
      <c r="G34" s="114">
        <f>SUM(G32:G33)</f>
        <v>85.93372780000006</v>
      </c>
      <c r="H34" s="126">
        <f>G34/G35</f>
        <v>0.005164440646665781</v>
      </c>
      <c r="I34" s="106"/>
    </row>
    <row r="35" spans="2:13" ht="15.75">
      <c r="B35" s="109"/>
      <c r="C35" s="115" t="s">
        <v>10</v>
      </c>
      <c r="D35" s="115"/>
      <c r="E35" s="115"/>
      <c r="F35" s="115"/>
      <c r="G35" s="116">
        <v>16639.5034195</v>
      </c>
      <c r="H35" s="117">
        <f>SUM(H26,,H22,H34,H29)</f>
        <v>0.9999999999999999</v>
      </c>
      <c r="I35" s="118"/>
      <c r="L35" s="89">
        <v>16639.503421600002</v>
      </c>
      <c r="M35" s="135">
        <f>+L35-G35</f>
        <v>2.1000014385208488E-06</v>
      </c>
    </row>
    <row r="36" spans="2:8" ht="15.75">
      <c r="B36" s="109"/>
      <c r="G36" s="128"/>
      <c r="H36" s="129"/>
    </row>
  </sheetData>
  <sheetProtection/>
  <mergeCells count="8">
    <mergeCell ref="B6:H6"/>
    <mergeCell ref="B7:H7"/>
    <mergeCell ref="B8:H8"/>
    <mergeCell ref="B10:B11"/>
    <mergeCell ref="C10:C11"/>
    <mergeCell ref="D10:D11"/>
    <mergeCell ref="F10:F11"/>
    <mergeCell ref="H10:H11"/>
  </mergeCells>
  <printOptions/>
  <pageMargins left="0" right="0" top="0" bottom="0" header="0" footer="0"/>
  <pageSetup horizontalDpi="600" verticalDpi="600" orientation="portrait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M43"/>
  <sheetViews>
    <sheetView view="pageBreakPreview" zoomScale="87" zoomScaleNormal="85" zoomScaleSheetLayoutView="87" workbookViewId="0" topLeftCell="B25">
      <selection activeCell="B26" sqref="B26"/>
    </sheetView>
  </sheetViews>
  <sheetFormatPr defaultColWidth="9.140625" defaultRowHeight="12.75"/>
  <cols>
    <col min="1" max="1" width="7.57421875" style="1" hidden="1" customWidth="1"/>
    <col min="2" max="2" width="7.57421875" style="1" customWidth="1"/>
    <col min="3" max="3" width="58.7109375" style="1" customWidth="1"/>
    <col min="4" max="4" width="15.57421875" style="1" customWidth="1"/>
    <col min="5" max="5" width="17.8515625" style="1" customWidth="1"/>
    <col min="6" max="6" width="11.00390625" style="69" customWidth="1"/>
    <col min="7" max="7" width="16.8515625" style="1" customWidth="1"/>
    <col min="8" max="8" width="14.7109375" style="1" customWidth="1"/>
    <col min="9" max="9" width="16.28125" style="1" bestFit="1" customWidth="1"/>
    <col min="10" max="10" width="19.8515625" style="1" hidden="1" customWidth="1"/>
    <col min="11" max="11" width="9.140625" style="68" hidden="1" customWidth="1"/>
    <col min="12" max="12" width="15.7109375" style="1" hidden="1" customWidth="1"/>
    <col min="13" max="13" width="0" style="1" hidden="1" customWidth="1"/>
    <col min="14" max="16384" width="9.140625" style="1" customWidth="1"/>
  </cols>
  <sheetData>
    <row r="1" ht="15.75"/>
    <row r="2" ht="15.75"/>
    <row r="3" ht="15.75"/>
    <row r="5" ht="15.75">
      <c r="B5" s="1" t="s">
        <v>19</v>
      </c>
    </row>
    <row r="7" spans="2:12" s="13" customFormat="1" ht="15.75" customHeight="1">
      <c r="B7" s="139" t="s">
        <v>51</v>
      </c>
      <c r="C7" s="140"/>
      <c r="D7" s="140"/>
      <c r="E7" s="140"/>
      <c r="F7" s="140"/>
      <c r="G7" s="140"/>
      <c r="H7" s="141"/>
      <c r="I7" s="1"/>
      <c r="K7" s="70"/>
      <c r="L7" s="1"/>
    </row>
    <row r="8" spans="2:12" s="13" customFormat="1" ht="15.75" customHeight="1">
      <c r="B8" s="142" t="str">
        <f>+2C!B7:H7</f>
        <v>Monthly  Portfolio statement as on June 30, 2018</v>
      </c>
      <c r="C8" s="143"/>
      <c r="D8" s="143"/>
      <c r="E8" s="143"/>
      <c r="F8" s="143"/>
      <c r="G8" s="143"/>
      <c r="H8" s="144"/>
      <c r="I8" s="1"/>
      <c r="K8" s="70"/>
      <c r="L8" s="1"/>
    </row>
    <row r="9" spans="2:8" ht="15.75">
      <c r="B9" s="145"/>
      <c r="C9" s="146"/>
      <c r="D9" s="146"/>
      <c r="E9" s="146"/>
      <c r="F9" s="146"/>
      <c r="G9" s="146"/>
      <c r="H9" s="147"/>
    </row>
    <row r="10" spans="2:8" ht="15.75">
      <c r="B10" s="18"/>
      <c r="C10" s="14"/>
      <c r="D10" s="15"/>
      <c r="E10" s="15"/>
      <c r="F10" s="82"/>
      <c r="G10" s="17"/>
      <c r="H10" s="81"/>
    </row>
    <row r="11" spans="2:12" s="13" customFormat="1" ht="15.75">
      <c r="B11" s="148" t="s">
        <v>0</v>
      </c>
      <c r="C11" s="154" t="s">
        <v>1</v>
      </c>
      <c r="D11" s="154" t="s">
        <v>14</v>
      </c>
      <c r="E11" s="137" t="s">
        <v>66</v>
      </c>
      <c r="F11" s="154" t="s">
        <v>11</v>
      </c>
      <c r="G11" s="79" t="s">
        <v>29</v>
      </c>
      <c r="H11" s="155" t="s">
        <v>2</v>
      </c>
      <c r="I11" s="80"/>
      <c r="J11" s="55"/>
      <c r="K11" s="70"/>
      <c r="L11" s="80"/>
    </row>
    <row r="12" spans="2:8" ht="15.75">
      <c r="B12" s="148"/>
      <c r="C12" s="154"/>
      <c r="D12" s="154"/>
      <c r="E12" s="137"/>
      <c r="F12" s="154"/>
      <c r="G12" s="79" t="s">
        <v>30</v>
      </c>
      <c r="H12" s="155"/>
    </row>
    <row r="13" spans="2:8" ht="15.75">
      <c r="B13" s="34"/>
      <c r="G13" s="30"/>
      <c r="H13" s="36"/>
    </row>
    <row r="14" spans="2:8" ht="15.75">
      <c r="B14" s="34"/>
      <c r="C14" s="37" t="s">
        <v>27</v>
      </c>
      <c r="G14" s="30"/>
      <c r="H14" s="36"/>
    </row>
    <row r="15" spans="1:12" ht="15.75">
      <c r="A15" s="1" t="str">
        <f aca="true" t="shared" si="0" ref="A15:A25">+$B$7&amp;C15</f>
        <v>IL&amp;FS  Infrastructure Debt Fund Series 3ABhilwara Green Energy Limited</v>
      </c>
      <c r="B15" s="34">
        <v>1</v>
      </c>
      <c r="C15" s="1" t="s">
        <v>18</v>
      </c>
      <c r="D15" s="1" t="s">
        <v>35</v>
      </c>
      <c r="E15" s="1" t="s">
        <v>85</v>
      </c>
      <c r="F15" s="69">
        <v>150000</v>
      </c>
      <c r="G15" s="30">
        <v>1499.99999</v>
      </c>
      <c r="H15" s="36">
        <f>+G15/$G$42</f>
        <v>0.10287000467235907</v>
      </c>
      <c r="L15" s="9"/>
    </row>
    <row r="16" spans="1:12" ht="15.75">
      <c r="A16" s="1" t="str">
        <f t="shared" si="0"/>
        <v>IL&amp;FS  Infrastructure Debt Fund Series 3AIL&amp;FS Wind Energy Limited </v>
      </c>
      <c r="B16" s="34">
        <v>2</v>
      </c>
      <c r="C16" s="1" t="s">
        <v>50</v>
      </c>
      <c r="D16" s="1" t="s">
        <v>34</v>
      </c>
      <c r="E16" s="1" t="s">
        <v>91</v>
      </c>
      <c r="F16" s="69">
        <v>77</v>
      </c>
      <c r="G16" s="30">
        <v>947.5351</v>
      </c>
      <c r="H16" s="36">
        <f>+G16/$G$42</f>
        <v>0.0649819605426959</v>
      </c>
      <c r="L16" s="9"/>
    </row>
    <row r="17" spans="1:12" ht="15.75">
      <c r="A17" s="1" t="str">
        <f t="shared" si="0"/>
        <v>IL&amp;FS  Infrastructure Debt Fund Series 3AIL&amp;FS Solar Power Limited</v>
      </c>
      <c r="B17" s="34">
        <f>+B16+1</f>
        <v>3</v>
      </c>
      <c r="C17" s="1" t="s">
        <v>41</v>
      </c>
      <c r="D17" s="1" t="s">
        <v>42</v>
      </c>
      <c r="E17" s="1" t="s">
        <v>83</v>
      </c>
      <c r="F17" s="69">
        <v>230</v>
      </c>
      <c r="G17" s="30">
        <v>2440.64657</v>
      </c>
      <c r="H17" s="36">
        <f>+G17/$G$42</f>
        <v>0.16737955048884842</v>
      </c>
      <c r="L17" s="9"/>
    </row>
    <row r="18" spans="1:12" ht="15.75">
      <c r="A18" s="1" t="str">
        <f t="shared" si="0"/>
        <v>IL&amp;FS  Infrastructure Debt Fund Series 3A</v>
      </c>
      <c r="B18" s="34"/>
      <c r="G18" s="30"/>
      <c r="H18" s="36"/>
      <c r="L18" s="9"/>
    </row>
    <row r="19" spans="1:12" ht="15.75">
      <c r="A19" s="1" t="str">
        <f t="shared" si="0"/>
        <v>IL&amp;FS  Infrastructure Debt Fund Series 3ANon Convertible Debentures-Privately placed (Unlisted)</v>
      </c>
      <c r="B19" s="34"/>
      <c r="C19" s="37" t="s">
        <v>28</v>
      </c>
      <c r="G19" s="30"/>
      <c r="H19" s="36"/>
      <c r="L19" s="9"/>
    </row>
    <row r="20" spans="1:12" ht="15.75">
      <c r="A20" s="1" t="str">
        <f t="shared" si="0"/>
        <v>IL&amp;FS  Infrastructure Debt Fund Series 3ABhilangana Hydro Power Limited</v>
      </c>
      <c r="B20" s="34">
        <v>4</v>
      </c>
      <c r="C20" s="1" t="s">
        <v>16</v>
      </c>
      <c r="D20" s="1" t="s">
        <v>39</v>
      </c>
      <c r="E20" s="1" t="s">
        <v>78</v>
      </c>
      <c r="F20" s="69">
        <v>207</v>
      </c>
      <c r="G20" s="30">
        <v>1570</v>
      </c>
      <c r="H20" s="36">
        <f aca="true" t="shared" si="1" ref="H20:H26">+G20/$G$42</f>
        <v>0.10767060560820654</v>
      </c>
      <c r="L20" s="9"/>
    </row>
    <row r="21" spans="1:12" ht="15.75">
      <c r="A21" s="1" t="str">
        <f t="shared" si="0"/>
        <v>IL&amp;FS  Infrastructure Debt Fund Series 3AAD Hydro Power Limited</v>
      </c>
      <c r="B21" s="34">
        <f>+B20+1</f>
        <v>5</v>
      </c>
      <c r="C21" s="1" t="s">
        <v>17</v>
      </c>
      <c r="D21" s="1" t="s">
        <v>38</v>
      </c>
      <c r="E21" s="1" t="s">
        <v>87</v>
      </c>
      <c r="F21" s="69">
        <v>287558</v>
      </c>
      <c r="G21" s="30">
        <v>2875.58</v>
      </c>
      <c r="H21" s="36">
        <f t="shared" si="1"/>
        <v>0.19720728667187679</v>
      </c>
      <c r="L21" s="9"/>
    </row>
    <row r="22" spans="1:12" ht="15.75">
      <c r="A22" s="1" t="str">
        <f t="shared" si="0"/>
        <v>IL&amp;FS  Infrastructure Debt Fund Series 3ABabcock Borsig Limited</v>
      </c>
      <c r="B22" s="34">
        <f>+B21+1</f>
        <v>6</v>
      </c>
      <c r="C22" s="1" t="s">
        <v>32</v>
      </c>
      <c r="D22" s="1" t="s">
        <v>31</v>
      </c>
      <c r="E22" s="1" t="s">
        <v>88</v>
      </c>
      <c r="F22" s="69">
        <v>146</v>
      </c>
      <c r="G22" s="30">
        <v>1541.2832</v>
      </c>
      <c r="H22" s="36">
        <f t="shared" si="1"/>
        <v>0.10570120736162708</v>
      </c>
      <c r="L22" s="9"/>
    </row>
    <row r="23" spans="1:12" ht="15.75">
      <c r="A23" s="1" t="str">
        <f t="shared" si="0"/>
        <v>IL&amp;FS  Infrastructure Debt Fund Series 3AAMRI Hospitals Limited</v>
      </c>
      <c r="B23" s="34">
        <f>+B22+1</f>
        <v>7</v>
      </c>
      <c r="C23" s="1" t="s">
        <v>20</v>
      </c>
      <c r="D23" s="1" t="s">
        <v>37</v>
      </c>
      <c r="E23" s="1" t="s">
        <v>99</v>
      </c>
      <c r="F23" s="69">
        <v>180</v>
      </c>
      <c r="G23" s="30">
        <v>1798.86575</v>
      </c>
      <c r="H23" s="36">
        <f t="shared" si="1"/>
        <v>0.12336621956073927</v>
      </c>
      <c r="L23" s="9"/>
    </row>
    <row r="24" spans="1:12" ht="15.75">
      <c r="A24" s="1" t="str">
        <f>+$B$7&amp;C24</f>
        <v>IL&amp;FS  Infrastructure Debt Fund Series 3AAMRI Hospitals Limited.</v>
      </c>
      <c r="B24" s="34">
        <f>+B23+1</f>
        <v>8</v>
      </c>
      <c r="C24" s="1" t="s">
        <v>67</v>
      </c>
      <c r="D24" s="1" t="s">
        <v>37</v>
      </c>
      <c r="E24" s="1" t="s">
        <v>89</v>
      </c>
      <c r="F24" s="69">
        <v>100</v>
      </c>
      <c r="G24" s="30">
        <v>999.36986</v>
      </c>
      <c r="H24" s="36">
        <f t="shared" si="1"/>
        <v>0.06853678856865515</v>
      </c>
      <c r="L24" s="9"/>
    </row>
    <row r="25" spans="1:12" ht="15.75">
      <c r="A25" s="1" t="str">
        <f t="shared" si="0"/>
        <v>IL&amp;FS  Infrastructure Debt Fund Series 3AJanaadhar private Limited</v>
      </c>
      <c r="B25" s="34">
        <v>9</v>
      </c>
      <c r="C25" s="1" t="s">
        <v>49</v>
      </c>
      <c r="D25" s="1" t="s">
        <v>48</v>
      </c>
      <c r="E25" s="1" t="s">
        <v>104</v>
      </c>
      <c r="F25" s="69">
        <v>5</v>
      </c>
      <c r="G25" s="30">
        <v>50</v>
      </c>
      <c r="H25" s="36">
        <f t="shared" si="1"/>
        <v>0.003429000178605304</v>
      </c>
      <c r="L25" s="9"/>
    </row>
    <row r="26" spans="1:12" ht="15.75">
      <c r="A26" s="1" t="str">
        <f>+$B$7&amp;C26</f>
        <v>IL&amp;FS  Infrastructure Debt Fund Series 3ATanglin Development Limited</v>
      </c>
      <c r="B26" s="34">
        <f>+B25+1</f>
        <v>10</v>
      </c>
      <c r="C26" s="1" t="s">
        <v>62</v>
      </c>
      <c r="D26" s="1" t="s">
        <v>63</v>
      </c>
      <c r="E26" s="1" t="s">
        <v>101</v>
      </c>
      <c r="F26" s="69">
        <v>70</v>
      </c>
      <c r="G26" s="30">
        <v>700</v>
      </c>
      <c r="H26" s="36">
        <f t="shared" si="1"/>
        <v>0.04800600250047425</v>
      </c>
      <c r="L26" s="9"/>
    </row>
    <row r="27" spans="2:13" s="13" customFormat="1" ht="15.75">
      <c r="B27" s="20"/>
      <c r="C27" s="22" t="s">
        <v>7</v>
      </c>
      <c r="D27" s="22"/>
      <c r="E27" s="22"/>
      <c r="F27" s="22"/>
      <c r="G27" s="24">
        <f>SUM(G15:G26)</f>
        <v>14423.28047</v>
      </c>
      <c r="H27" s="29">
        <f>SUM(H15:H26)</f>
        <v>0.9891486261540878</v>
      </c>
      <c r="I27" s="10"/>
      <c r="K27" s="70"/>
      <c r="L27" s="1">
        <v>14423.280470000002</v>
      </c>
      <c r="M27" s="131">
        <f>+L27-G27</f>
        <v>0</v>
      </c>
    </row>
    <row r="28" spans="2:12" s="13" customFormat="1" ht="15.75">
      <c r="B28" s="20"/>
      <c r="C28" s="10"/>
      <c r="D28" s="10"/>
      <c r="E28" s="10"/>
      <c r="F28" s="10"/>
      <c r="G28" s="49"/>
      <c r="H28" s="50"/>
      <c r="I28" s="10"/>
      <c r="K28" s="70"/>
      <c r="L28" s="1"/>
    </row>
    <row r="29" spans="2:12" s="13" customFormat="1" ht="15.75">
      <c r="B29" s="20"/>
      <c r="C29" s="37" t="s">
        <v>21</v>
      </c>
      <c r="D29" s="1"/>
      <c r="E29" s="1"/>
      <c r="F29" s="1"/>
      <c r="G29" s="30"/>
      <c r="H29" s="36"/>
      <c r="I29" s="10"/>
      <c r="K29" s="70"/>
      <c r="L29" s="1"/>
    </row>
    <row r="30" spans="2:12" s="13" customFormat="1" ht="15.75">
      <c r="B30" s="20"/>
      <c r="C30" s="13" t="s">
        <v>23</v>
      </c>
      <c r="D30" s="72"/>
      <c r="E30" s="72"/>
      <c r="F30" s="72"/>
      <c r="G30" s="30">
        <v>89.0303819</v>
      </c>
      <c r="H30" s="36">
        <f>+G30/$G$42</f>
        <v>0.0061057039087279675</v>
      </c>
      <c r="I30" s="10"/>
      <c r="K30" s="70"/>
      <c r="L30" s="1"/>
    </row>
    <row r="31" spans="2:12" s="13" customFormat="1" ht="15.75">
      <c r="B31" s="20"/>
      <c r="C31" s="1"/>
      <c r="D31" s="1"/>
      <c r="E31" s="1"/>
      <c r="F31" s="1"/>
      <c r="G31" s="72"/>
      <c r="H31" s="78"/>
      <c r="I31" s="10"/>
      <c r="K31" s="70"/>
      <c r="L31" s="1"/>
    </row>
    <row r="32" spans="2:8" ht="15.75">
      <c r="B32" s="34"/>
      <c r="C32" s="22" t="s">
        <v>7</v>
      </c>
      <c r="D32" s="22"/>
      <c r="E32" s="22"/>
      <c r="F32" s="22"/>
      <c r="G32" s="77">
        <f>SUM(G30:G31)</f>
        <v>89.0303819</v>
      </c>
      <c r="H32" s="76">
        <f>SUM(H30:H31)</f>
        <v>0.0061057039087279675</v>
      </c>
    </row>
    <row r="33" spans="2:8" ht="15.75">
      <c r="B33" s="34"/>
      <c r="C33" s="10"/>
      <c r="D33" s="10"/>
      <c r="E33" s="10"/>
      <c r="F33" s="10"/>
      <c r="G33" s="75"/>
      <c r="H33" s="74"/>
    </row>
    <row r="34" spans="2:8" ht="15.75">
      <c r="B34" s="34"/>
      <c r="C34" s="37" t="s">
        <v>15</v>
      </c>
      <c r="D34" s="72"/>
      <c r="E34" s="72"/>
      <c r="G34" s="30">
        <v>0</v>
      </c>
      <c r="H34" s="60">
        <f>G34/G42</f>
        <v>0</v>
      </c>
    </row>
    <row r="35" spans="2:8" ht="15.75">
      <c r="B35" s="34"/>
      <c r="C35" s="37"/>
      <c r="D35" s="72"/>
      <c r="E35" s="72"/>
      <c r="G35" s="30"/>
      <c r="H35" s="60"/>
    </row>
    <row r="36" spans="2:12" s="13" customFormat="1" ht="15.75">
      <c r="B36" s="20"/>
      <c r="C36" s="22" t="s">
        <v>7</v>
      </c>
      <c r="D36" s="22"/>
      <c r="E36" s="22"/>
      <c r="F36" s="22"/>
      <c r="G36" s="24">
        <f>SUM(G34:G34)</f>
        <v>0</v>
      </c>
      <c r="H36" s="59">
        <f>H34</f>
        <v>0</v>
      </c>
      <c r="I36" s="10"/>
      <c r="K36" s="70"/>
      <c r="L36" s="1"/>
    </row>
    <row r="37" spans="2:8" ht="15.75">
      <c r="B37" s="34"/>
      <c r="G37" s="30"/>
      <c r="H37" s="36"/>
    </row>
    <row r="38" spans="2:8" ht="15.75">
      <c r="B38" s="34"/>
      <c r="C38" s="37" t="s">
        <v>12</v>
      </c>
      <c r="G38" s="30"/>
      <c r="H38" s="36"/>
    </row>
    <row r="39" spans="2:8" ht="15.75">
      <c r="B39" s="34">
        <v>1</v>
      </c>
      <c r="C39" s="1" t="s">
        <v>22</v>
      </c>
      <c r="D39" s="72"/>
      <c r="E39" s="72"/>
      <c r="G39" s="30">
        <f>G42-G27-G32-G36-G40</f>
        <v>-36.6081511000002</v>
      </c>
      <c r="H39" s="73">
        <f>G39/G42+0.01%</f>
        <v>-0.0024105871332062126</v>
      </c>
    </row>
    <row r="40" spans="2:8" ht="15.75">
      <c r="B40" s="34">
        <v>2</v>
      </c>
      <c r="C40" s="1" t="s">
        <v>8</v>
      </c>
      <c r="D40" s="72"/>
      <c r="E40" s="72"/>
      <c r="G40" s="30">
        <v>105.8071842</v>
      </c>
      <c r="H40" s="36">
        <f>G40/G42</f>
        <v>0.0072562570703904854</v>
      </c>
    </row>
    <row r="41" spans="2:12" s="13" customFormat="1" ht="15.75">
      <c r="B41" s="20"/>
      <c r="C41" s="22" t="s">
        <v>7</v>
      </c>
      <c r="D41" s="22"/>
      <c r="E41" s="22"/>
      <c r="F41" s="22"/>
      <c r="G41" s="24">
        <f>SUM(G39:G40)</f>
        <v>69.1990330999998</v>
      </c>
      <c r="H41" s="29">
        <f>SUM(H39:H40)</f>
        <v>0.004845669937184273</v>
      </c>
      <c r="I41" s="10"/>
      <c r="K41" s="70"/>
      <c r="L41" s="1"/>
    </row>
    <row r="42" spans="2:13" s="13" customFormat="1" ht="15.75">
      <c r="B42" s="20"/>
      <c r="C42" s="25" t="s">
        <v>10</v>
      </c>
      <c r="D42" s="25"/>
      <c r="E42" s="25"/>
      <c r="F42" s="25"/>
      <c r="G42" s="26">
        <v>14581.509885</v>
      </c>
      <c r="H42" s="71">
        <f>+H27+H41+H32+H36-0.01%</f>
        <v>1</v>
      </c>
      <c r="I42" s="11"/>
      <c r="K42" s="70"/>
      <c r="L42" s="1">
        <v>14581.509868199999</v>
      </c>
      <c r="M42" s="131">
        <f>+L42-G42</f>
        <v>-1.680000059423037E-05</v>
      </c>
    </row>
    <row r="43" spans="2:8" ht="15.75">
      <c r="B43" s="34"/>
      <c r="G43" s="9"/>
      <c r="H43" s="40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" right="0" top="0" bottom="0" header="0" footer="0"/>
  <pageSetup horizontalDpi="600" verticalDpi="600" orientation="portrait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K42"/>
  <sheetViews>
    <sheetView view="pageBreakPreview" zoomScale="87" zoomScaleSheetLayoutView="87" zoomScalePageLayoutView="0" workbookViewId="0" topLeftCell="B19">
      <selection activeCell="B21" sqref="B21"/>
    </sheetView>
  </sheetViews>
  <sheetFormatPr defaultColWidth="9.140625" defaultRowHeight="12.75"/>
  <cols>
    <col min="1" max="1" width="7.00390625" style="1" hidden="1" customWidth="1"/>
    <col min="2" max="2" width="7.57421875" style="1" customWidth="1"/>
    <col min="3" max="3" width="58.7109375" style="1" customWidth="1"/>
    <col min="4" max="4" width="22.57421875" style="1" bestFit="1" customWidth="1"/>
    <col min="5" max="5" width="17.8515625" style="1" customWidth="1"/>
    <col min="6" max="6" width="11.00390625" style="69" customWidth="1"/>
    <col min="7" max="7" width="16.8515625" style="1" customWidth="1"/>
    <col min="8" max="8" width="14.7109375" style="1" customWidth="1"/>
    <col min="10" max="11" width="0" style="0" hidden="1" customWidth="1"/>
  </cols>
  <sheetData>
    <row r="1" ht="15.75"/>
    <row r="2" ht="15.75"/>
    <row r="3" ht="15.75"/>
    <row r="4" ht="15.75"/>
    <row r="5" ht="15.75">
      <c r="B5" s="1" t="s">
        <v>19</v>
      </c>
    </row>
    <row r="7" spans="1:8" ht="15.75">
      <c r="A7" s="13"/>
      <c r="B7" s="139" t="s">
        <v>52</v>
      </c>
      <c r="C7" s="140"/>
      <c r="D7" s="140"/>
      <c r="E7" s="140"/>
      <c r="F7" s="140"/>
      <c r="G7" s="140"/>
      <c r="H7" s="141"/>
    </row>
    <row r="8" spans="1:8" ht="15.75" customHeight="1">
      <c r="A8" s="13"/>
      <c r="B8" s="142" t="str">
        <f>+3A!B8:H8</f>
        <v>Monthly  Portfolio statement as on June 30, 2018</v>
      </c>
      <c r="C8" s="143"/>
      <c r="D8" s="143"/>
      <c r="E8" s="143"/>
      <c r="F8" s="143"/>
      <c r="G8" s="143"/>
      <c r="H8" s="144"/>
    </row>
    <row r="9" spans="2:8" ht="15.75">
      <c r="B9" s="145"/>
      <c r="C9" s="146"/>
      <c r="D9" s="146"/>
      <c r="E9" s="146"/>
      <c r="F9" s="146"/>
      <c r="G9" s="146"/>
      <c r="H9" s="147"/>
    </row>
    <row r="10" spans="2:8" ht="15.75">
      <c r="B10" s="18"/>
      <c r="C10" s="14"/>
      <c r="D10" s="15"/>
      <c r="E10" s="15"/>
      <c r="F10" s="82"/>
      <c r="G10" s="17"/>
      <c r="H10" s="81"/>
    </row>
    <row r="11" spans="1:8" ht="15.75">
      <c r="A11" s="13"/>
      <c r="B11" s="148" t="s">
        <v>0</v>
      </c>
      <c r="C11" s="154" t="s">
        <v>1</v>
      </c>
      <c r="D11" s="154" t="s">
        <v>14</v>
      </c>
      <c r="E11" s="137" t="s">
        <v>66</v>
      </c>
      <c r="F11" s="154" t="s">
        <v>11</v>
      </c>
      <c r="G11" s="79" t="s">
        <v>29</v>
      </c>
      <c r="H11" s="155" t="s">
        <v>2</v>
      </c>
    </row>
    <row r="12" spans="2:8" ht="15.75">
      <c r="B12" s="148"/>
      <c r="C12" s="154"/>
      <c r="D12" s="154"/>
      <c r="E12" s="137"/>
      <c r="F12" s="154"/>
      <c r="G12" s="79" t="s">
        <v>30</v>
      </c>
      <c r="H12" s="155"/>
    </row>
    <row r="13" spans="2:8" ht="15.75">
      <c r="B13" s="34"/>
      <c r="G13" s="30"/>
      <c r="H13" s="36"/>
    </row>
    <row r="14" spans="2:8" ht="15.75">
      <c r="B14" s="34"/>
      <c r="C14" s="37" t="s">
        <v>27</v>
      </c>
      <c r="G14" s="30"/>
      <c r="H14" s="36"/>
    </row>
    <row r="15" spans="1:8" ht="15.75">
      <c r="A15" s="1" t="str">
        <f aca="true" t="shared" si="0" ref="A15:A24">+$B$7&amp;C15</f>
        <v>IL&amp;FS  Infrastructure Debt Fund Series 3BBhilwara Green Energy Limited</v>
      </c>
      <c r="B15" s="34">
        <v>1</v>
      </c>
      <c r="C15" s="1" t="s">
        <v>18</v>
      </c>
      <c r="D15" s="1" t="s">
        <v>35</v>
      </c>
      <c r="E15" s="1" t="s">
        <v>90</v>
      </c>
      <c r="F15" s="69">
        <v>340000</v>
      </c>
      <c r="G15" s="30">
        <v>3400</v>
      </c>
      <c r="H15" s="36">
        <f>+G15/$G$41</f>
        <v>0.21882947728426191</v>
      </c>
    </row>
    <row r="16" spans="1:10" ht="15.75">
      <c r="A16" s="1" t="str">
        <f>+$B$7&amp;C16</f>
        <v>IL&amp;FS  Infrastructure Debt Fund Series 3BBhilwara Green Energy Limited</v>
      </c>
      <c r="B16" s="34">
        <v>2</v>
      </c>
      <c r="C16" s="1" t="s">
        <v>18</v>
      </c>
      <c r="D16" s="1" t="s">
        <v>35</v>
      </c>
      <c r="E16" s="1" t="s">
        <v>85</v>
      </c>
      <c r="F16" s="69">
        <v>70000</v>
      </c>
      <c r="G16" s="30">
        <v>700</v>
      </c>
      <c r="H16" s="36">
        <f>+G16/$G$41</f>
        <v>0.04505312767617157</v>
      </c>
      <c r="J16" s="138"/>
    </row>
    <row r="17" spans="1:8" ht="15.75">
      <c r="A17" s="1" t="str">
        <f t="shared" si="0"/>
        <v>IL&amp;FS  Infrastructure Debt Fund Series 3BIL&amp;FS Wind Energy Limited </v>
      </c>
      <c r="B17" s="34">
        <v>3</v>
      </c>
      <c r="C17" s="1" t="s">
        <v>50</v>
      </c>
      <c r="D17" s="1" t="s">
        <v>34</v>
      </c>
      <c r="E17" s="1" t="s">
        <v>91</v>
      </c>
      <c r="F17" s="69">
        <v>125</v>
      </c>
      <c r="G17" s="30">
        <v>1538.20634</v>
      </c>
      <c r="H17" s="36">
        <f>+G17/$G$41</f>
        <v>0.09900143804045225</v>
      </c>
    </row>
    <row r="18" spans="1:8" ht="15.75">
      <c r="A18" s="1" t="str">
        <f t="shared" si="0"/>
        <v>IL&amp;FS  Infrastructure Debt Fund Series 3BIL&amp;FS Solar Power Limited</v>
      </c>
      <c r="B18" s="34">
        <f>+B17+1</f>
        <v>4</v>
      </c>
      <c r="C18" s="1" t="s">
        <v>41</v>
      </c>
      <c r="D18" s="1" t="s">
        <v>42</v>
      </c>
      <c r="E18" s="1" t="s">
        <v>83</v>
      </c>
      <c r="F18" s="69">
        <v>215</v>
      </c>
      <c r="G18" s="30">
        <v>2281.47397</v>
      </c>
      <c r="H18" s="36">
        <f>+G18/$G$41</f>
        <v>0.1468393400861029</v>
      </c>
    </row>
    <row r="19" spans="1:8" ht="15.75">
      <c r="A19" s="1" t="str">
        <f t="shared" si="0"/>
        <v>IL&amp;FS  Infrastructure Debt Fund Series 3B</v>
      </c>
      <c r="B19" s="34"/>
      <c r="G19" s="30"/>
      <c r="H19" s="36"/>
    </row>
    <row r="20" spans="1:8" ht="15.75">
      <c r="A20" s="1" t="str">
        <f t="shared" si="0"/>
        <v>IL&amp;FS  Infrastructure Debt Fund Series 3BNon Convertible Debentures-Privately placed (Unlisted)</v>
      </c>
      <c r="B20" s="34"/>
      <c r="C20" s="37" t="s">
        <v>28</v>
      </c>
      <c r="G20" s="30"/>
      <c r="H20" s="36"/>
    </row>
    <row r="21" spans="1:8" ht="15.75">
      <c r="A21" s="1" t="str">
        <f t="shared" si="0"/>
        <v>IL&amp;FS  Infrastructure Debt Fund Series 3BAMRI Hospitals Limited</v>
      </c>
      <c r="B21" s="34">
        <v>5</v>
      </c>
      <c r="C21" s="1" t="s">
        <v>20</v>
      </c>
      <c r="D21" s="1" t="s">
        <v>39</v>
      </c>
      <c r="E21" s="1" t="s">
        <v>96</v>
      </c>
      <c r="F21" s="69">
        <v>410</v>
      </c>
      <c r="G21" s="30">
        <v>4097.41643</v>
      </c>
      <c r="H21" s="36">
        <f>+G21/$G$41</f>
        <v>0.2637163222331902</v>
      </c>
    </row>
    <row r="22" spans="1:8" ht="15.75">
      <c r="A22" s="1" t="str">
        <f t="shared" si="0"/>
        <v>IL&amp;FS  Infrastructure Debt Fund Series 3BKanchanjunga Power Company Private Limited</v>
      </c>
      <c r="B22" s="34">
        <f>+B21+1</f>
        <v>6</v>
      </c>
      <c r="C22" s="1" t="s">
        <v>43</v>
      </c>
      <c r="D22" s="1" t="s">
        <v>38</v>
      </c>
      <c r="E22" s="1" t="s">
        <v>103</v>
      </c>
      <c r="F22" s="69">
        <v>160</v>
      </c>
      <c r="G22" s="30">
        <v>1600</v>
      </c>
      <c r="H22" s="36">
        <f>+G22/$G$41</f>
        <v>0.10297857754553502</v>
      </c>
    </row>
    <row r="23" spans="1:8" ht="15.75">
      <c r="A23" s="1" t="str">
        <f>+$B$7&amp;C23</f>
        <v>IL&amp;FS  Infrastructure Debt Fund Series 3BKanchanjunga Power Company Private Limited.</v>
      </c>
      <c r="B23" s="34">
        <f>+B22+1</f>
        <v>7</v>
      </c>
      <c r="C23" s="1" t="s">
        <v>68</v>
      </c>
      <c r="D23" s="1" t="s">
        <v>38</v>
      </c>
      <c r="E23" s="1" t="s">
        <v>102</v>
      </c>
      <c r="F23" s="69">
        <v>100</v>
      </c>
      <c r="G23" s="30">
        <v>1000</v>
      </c>
      <c r="H23" s="36">
        <f>+G23/$G$41</f>
        <v>0.06436161096595938</v>
      </c>
    </row>
    <row r="24" spans="1:8" ht="15.75">
      <c r="A24" s="1" t="str">
        <f t="shared" si="0"/>
        <v>IL&amp;FS  Infrastructure Debt Fund Series 3BBG Wind Power Limited</v>
      </c>
      <c r="B24" s="34">
        <v>8</v>
      </c>
      <c r="C24" s="1" t="s">
        <v>40</v>
      </c>
      <c r="D24" s="1" t="s">
        <v>31</v>
      </c>
      <c r="E24" s="1" t="s">
        <v>105</v>
      </c>
      <c r="F24" s="69">
        <v>70000</v>
      </c>
      <c r="G24" s="30">
        <v>700</v>
      </c>
      <c r="H24" s="36">
        <f>+G24/$G$41</f>
        <v>0.04505312767617157</v>
      </c>
    </row>
    <row r="25" spans="1:8" ht="15.75">
      <c r="A25" s="1" t="str">
        <f>+$B$7&amp;C25</f>
        <v>IL&amp;FS  Infrastructure Debt Fund Series 3BTanglin Development Limited</v>
      </c>
      <c r="B25" s="34">
        <f>+B24+1</f>
        <v>9</v>
      </c>
      <c r="C25" s="1" t="s">
        <v>62</v>
      </c>
      <c r="D25" s="1" t="s">
        <v>63</v>
      </c>
      <c r="E25" s="1" t="s">
        <v>101</v>
      </c>
      <c r="F25" s="69">
        <v>10</v>
      </c>
      <c r="G25" s="30">
        <v>100</v>
      </c>
      <c r="H25" s="36">
        <f>+G25/$G$41</f>
        <v>0.006436161096595939</v>
      </c>
    </row>
    <row r="26" spans="1:11" ht="15.75">
      <c r="A26" s="13"/>
      <c r="B26" s="20"/>
      <c r="C26" s="22" t="s">
        <v>7</v>
      </c>
      <c r="D26" s="22"/>
      <c r="E26" s="22"/>
      <c r="F26" s="22"/>
      <c r="G26" s="24">
        <f>SUM(G15:G25)</f>
        <v>15417.09674</v>
      </c>
      <c r="H26" s="29">
        <f>SUM(H15:H25)</f>
        <v>0.9922691826044407</v>
      </c>
      <c r="J26">
        <v>15417.09674</v>
      </c>
      <c r="K26" s="134">
        <f>+J26-G26</f>
        <v>0</v>
      </c>
    </row>
    <row r="27" spans="1:8" ht="15.75">
      <c r="A27" s="13"/>
      <c r="B27" s="20"/>
      <c r="C27" s="10"/>
      <c r="D27" s="10"/>
      <c r="E27" s="10"/>
      <c r="F27" s="10"/>
      <c r="G27" s="49"/>
      <c r="H27" s="50"/>
    </row>
    <row r="28" spans="1:8" ht="15.75">
      <c r="A28" s="13"/>
      <c r="B28" s="20"/>
      <c r="C28" s="37" t="s">
        <v>21</v>
      </c>
      <c r="F28" s="1"/>
      <c r="G28" s="30"/>
      <c r="H28" s="36"/>
    </row>
    <row r="29" spans="1:8" ht="15.75">
      <c r="A29" s="13"/>
      <c r="B29" s="20"/>
      <c r="C29" s="13" t="s">
        <v>23</v>
      </c>
      <c r="D29" s="72"/>
      <c r="E29" s="72"/>
      <c r="F29" s="72"/>
      <c r="G29" s="30">
        <v>20.0068274</v>
      </c>
      <c r="H29" s="36">
        <f>+G29/$G$41</f>
        <v>0.0012876716417818967</v>
      </c>
    </row>
    <row r="30" spans="1:8" ht="15.75">
      <c r="A30" s="13"/>
      <c r="B30" s="20"/>
      <c r="F30" s="1"/>
      <c r="G30" s="72"/>
      <c r="H30" s="78"/>
    </row>
    <row r="31" spans="2:8" ht="15.75">
      <c r="B31" s="34"/>
      <c r="C31" s="22" t="s">
        <v>7</v>
      </c>
      <c r="D31" s="22"/>
      <c r="E31" s="22"/>
      <c r="F31" s="22"/>
      <c r="G31" s="77">
        <f>SUM(G29:G30)</f>
        <v>20.0068274</v>
      </c>
      <c r="H31" s="76">
        <f>SUM(H29:H30)</f>
        <v>0.0012876716417818967</v>
      </c>
    </row>
    <row r="32" spans="2:8" ht="15.75">
      <c r="B32" s="34"/>
      <c r="C32" s="10"/>
      <c r="D32" s="10"/>
      <c r="E32" s="10"/>
      <c r="F32" s="10"/>
      <c r="G32" s="75"/>
      <c r="H32" s="74"/>
    </row>
    <row r="33" spans="2:8" ht="15.75">
      <c r="B33" s="34"/>
      <c r="C33" s="37" t="s">
        <v>15</v>
      </c>
      <c r="D33" s="72"/>
      <c r="E33" s="72"/>
      <c r="G33" s="30">
        <v>0</v>
      </c>
      <c r="H33" s="60">
        <f>G33/G41</f>
        <v>0</v>
      </c>
    </row>
    <row r="34" spans="2:8" ht="15.75">
      <c r="B34" s="34"/>
      <c r="C34" s="37"/>
      <c r="D34" s="72"/>
      <c r="E34" s="72"/>
      <c r="G34" s="30"/>
      <c r="H34" s="60"/>
    </row>
    <row r="35" spans="1:8" ht="15.75">
      <c r="A35" s="13"/>
      <c r="B35" s="20"/>
      <c r="C35" s="22" t="s">
        <v>7</v>
      </c>
      <c r="D35" s="22"/>
      <c r="E35" s="22"/>
      <c r="F35" s="22"/>
      <c r="G35" s="24">
        <f>SUM(G33:G33)</f>
        <v>0</v>
      </c>
      <c r="H35" s="59">
        <f>H33</f>
        <v>0</v>
      </c>
    </row>
    <row r="36" spans="2:8" ht="15.75">
      <c r="B36" s="34"/>
      <c r="G36" s="30"/>
      <c r="H36" s="36"/>
    </row>
    <row r="37" spans="2:8" ht="15.75">
      <c r="B37" s="34"/>
      <c r="C37" s="37" t="s">
        <v>12</v>
      </c>
      <c r="G37" s="30"/>
      <c r="H37" s="36"/>
    </row>
    <row r="38" spans="2:8" ht="15.75">
      <c r="B38" s="34">
        <v>1</v>
      </c>
      <c r="C38" s="1" t="s">
        <v>22</v>
      </c>
      <c r="D38" s="72"/>
      <c r="E38" s="72"/>
      <c r="G38" s="30">
        <f>G41-G26-G31-G35-G39</f>
        <v>-32.86795180000013</v>
      </c>
      <c r="H38" s="73">
        <f>G38/G41+0.01%</f>
        <v>-0.002015434326999513</v>
      </c>
    </row>
    <row r="39" spans="2:8" ht="15.75">
      <c r="B39" s="34">
        <v>2</v>
      </c>
      <c r="C39" s="1" t="s">
        <v>8</v>
      </c>
      <c r="D39" s="72"/>
      <c r="E39" s="72"/>
      <c r="G39" s="30">
        <v>132.9764739</v>
      </c>
      <c r="H39" s="36">
        <f>G39/G41</f>
        <v>0.008558580080776852</v>
      </c>
    </row>
    <row r="40" spans="1:8" ht="15.75">
      <c r="A40" s="13"/>
      <c r="B40" s="20"/>
      <c r="C40" s="22" t="s">
        <v>7</v>
      </c>
      <c r="D40" s="22"/>
      <c r="E40" s="22"/>
      <c r="F40" s="22"/>
      <c r="G40" s="24">
        <f>SUM(G38:G39)</f>
        <v>100.10852209999987</v>
      </c>
      <c r="H40" s="29">
        <f>SUM(H38:H39)</f>
        <v>0.006543145753777339</v>
      </c>
    </row>
    <row r="41" spans="1:11" ht="15.75">
      <c r="A41" s="13"/>
      <c r="B41" s="20"/>
      <c r="C41" s="25" t="s">
        <v>10</v>
      </c>
      <c r="D41" s="25"/>
      <c r="E41" s="25"/>
      <c r="F41" s="25"/>
      <c r="G41" s="26">
        <v>15537.2120895</v>
      </c>
      <c r="H41" s="71">
        <f>+H26+H40+H31+H35-0.01%</f>
        <v>1</v>
      </c>
      <c r="J41">
        <v>15537.2120902</v>
      </c>
      <c r="K41" s="134">
        <f>+J41-G41</f>
        <v>6.999998731771484E-07</v>
      </c>
    </row>
    <row r="42" spans="2:8" ht="15.75">
      <c r="B42" s="34"/>
      <c r="G42" s="9"/>
      <c r="H42" s="40"/>
    </row>
  </sheetData>
  <sheetProtection/>
  <mergeCells count="8">
    <mergeCell ref="B7:H7"/>
    <mergeCell ref="B8:H8"/>
    <mergeCell ref="B9:H9"/>
    <mergeCell ref="B11:B12"/>
    <mergeCell ref="C11:C12"/>
    <mergeCell ref="D11:D12"/>
    <mergeCell ref="F11:F12"/>
    <mergeCell ref="H11:H12"/>
  </mergeCells>
  <printOptions/>
  <pageMargins left="0.7" right="0.7" top="0.75" bottom="0.75" header="0.3" footer="0.3"/>
  <pageSetup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ss44493</dc:creator>
  <cp:keywords/>
  <dc:description/>
  <cp:lastModifiedBy>Jyoti Pandey</cp:lastModifiedBy>
  <cp:lastPrinted>2018-04-19T06:41:55Z</cp:lastPrinted>
  <dcterms:created xsi:type="dcterms:W3CDTF">2011-07-16T04:33:57Z</dcterms:created>
  <dcterms:modified xsi:type="dcterms:W3CDTF">2018-07-06T06:04:51Z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