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907" activeTab="0"/>
  </bookViews>
  <sheets>
    <sheet name="1A" sheetId="1" r:id="rId1"/>
    <sheet name="1B" sheetId="2" r:id="rId2"/>
    <sheet name="1C" sheetId="3" r:id="rId3"/>
    <sheet name="2A" sheetId="4" r:id="rId4"/>
    <sheet name="2B" sheetId="5" r:id="rId5"/>
    <sheet name="2C" sheetId="6" r:id="rId6"/>
    <sheet name="3A" sheetId="7" r:id="rId7"/>
    <sheet name="3B" sheetId="8" r:id="rId8"/>
  </sheets>
  <definedNames>
    <definedName name="_xlfn.IFERROR" hidden="1">#NAME?</definedName>
    <definedName name="_xlnm.Print_Area" localSheetId="0">'1A'!$A$1:$H$45</definedName>
    <definedName name="_xlnm.Print_Area" localSheetId="1">'1B'!$B$1:$H$42</definedName>
    <definedName name="_xlnm.Print_Area" localSheetId="2">'1C'!$A$1:$H$40</definedName>
    <definedName name="_xlnm.Print_Area" localSheetId="3">'2A'!$A$1:$H$42</definedName>
    <definedName name="_xlnm.Print_Area" localSheetId="4">'2B'!$A$1:$H$42</definedName>
    <definedName name="_xlnm.Print_Area" localSheetId="5">'2C'!$A$1:$H$36</definedName>
    <definedName name="_xlnm.Print_Area" localSheetId="6">'3A'!$A$1:$H$44</definedName>
    <definedName name="_xlnm.Print_Area" localSheetId="7">'3B'!$A$1:$H$42</definedName>
  </definedNames>
  <calcPr fullCalcOnLoad="1"/>
</workbook>
</file>

<file path=xl/sharedStrings.xml><?xml version="1.0" encoding="utf-8"?>
<sst xmlns="http://schemas.openxmlformats.org/spreadsheetml/2006/main" count="434" uniqueCount="111">
  <si>
    <t>Sr. No.</t>
  </si>
  <si>
    <t>Name of Instrument</t>
  </si>
  <si>
    <t>% to Net Assets</t>
  </si>
  <si>
    <t>CRISIL A1+</t>
  </si>
  <si>
    <t>Sector / Rating</t>
  </si>
  <si>
    <t>Percent</t>
  </si>
  <si>
    <t>Cash &amp; Equivalent</t>
  </si>
  <si>
    <t>Total</t>
  </si>
  <si>
    <t>Cash &amp; Cash Equivalents</t>
  </si>
  <si>
    <t>Net Receivable/Payable</t>
  </si>
  <si>
    <t>Grand Total</t>
  </si>
  <si>
    <t>Quantity</t>
  </si>
  <si>
    <t>Others</t>
  </si>
  <si>
    <t>India Rating BBB+</t>
  </si>
  <si>
    <t>Rating</t>
  </si>
  <si>
    <t>CBLO Margin</t>
  </si>
  <si>
    <t>Bhilangana Hydro Power Limited</t>
  </si>
  <si>
    <t>AD Hydro Power Limited</t>
  </si>
  <si>
    <t>Bhilwara Green Energy Limited</t>
  </si>
  <si>
    <t>The IL&amp;FS Financial Centre, 7th Floor, Plot C-22, G-Block, Bandra Kurla Complex, Bandra East, Mumbai-400051 (www.ilfsinfrafund.com)</t>
  </si>
  <si>
    <t>AMRI Hospitals Limited</t>
  </si>
  <si>
    <t>Money Market Instruments</t>
  </si>
  <si>
    <t>Net Receivable/(Payable)</t>
  </si>
  <si>
    <t>Collateralised Borrowing &amp; Lending Obligation (CBLO)</t>
  </si>
  <si>
    <t>IL&amp;FS  Infrastructure Debt Fund Series 1A</t>
  </si>
  <si>
    <t>IL&amp;FS  Infrastructure Debt Fund Series 1B</t>
  </si>
  <si>
    <t>IL&amp;FS  Infrastructure Debt Fund Series 1C</t>
  </si>
  <si>
    <t>Non Convertible Debentures-Listed</t>
  </si>
  <si>
    <t>Non Convertible Debentures-Privately placed (Unlisted)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</si>
  <si>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</si>
  <si>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</si>
  <si>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Unrated</t>
  </si>
  <si>
    <t>Babcock Borsig Limited</t>
  </si>
  <si>
    <t>Abhitech Developers Private Limited</t>
  </si>
  <si>
    <t>[ICRA]A+(SO)</t>
  </si>
  <si>
    <t>[ICRA]BBB</t>
  </si>
  <si>
    <t>CARE BBB-</t>
  </si>
  <si>
    <t>CARE A- (SO)</t>
  </si>
  <si>
    <t>IND A(SO)</t>
  </si>
  <si>
    <t>CARE A</t>
  </si>
  <si>
    <t>BG Wind Power Limited</t>
  </si>
  <si>
    <t>IL&amp;FS Solar Power Limited</t>
  </si>
  <si>
    <t>CARE A+</t>
  </si>
  <si>
    <t>Kanchanjunga Power Company Private Limited</t>
  </si>
  <si>
    <t>CARE  BBB +</t>
  </si>
  <si>
    <t>IL&amp;FS Wind Energy Limited</t>
  </si>
  <si>
    <t>Clean Max Enviro Energy Solutions Private Limited</t>
  </si>
  <si>
    <t>GHV Hospitality India Pvt Limited</t>
  </si>
  <si>
    <t>[ICRA]BBB -</t>
  </si>
  <si>
    <t>Janaadhar private Limited</t>
  </si>
  <si>
    <t xml:space="preserve">IL&amp;FS Wind Energy Limited </t>
  </si>
  <si>
    <t>IL&amp;FS  Infrastructure Debt Fund Series 3A</t>
  </si>
  <si>
    <t>IL&amp;FS  Infrastructure Debt Fund Series 3B</t>
  </si>
  <si>
    <t>IL&amp;FS  Infrastructure Debt Fund Series 2A</t>
  </si>
  <si>
    <t>IL&amp;FS Wind Energy Ltd</t>
  </si>
  <si>
    <t>GHV Hospitality India Pvt Ltd</t>
  </si>
  <si>
    <t xml:space="preserve">Janaadhar private Limited </t>
  </si>
  <si>
    <t>IL&amp;FS  Infrastructure Debt Fund Series 2B</t>
  </si>
  <si>
    <t>Abhitech Developers Pvt Ltd</t>
  </si>
  <si>
    <t>IL&amp;FS  Infrastructure Debt Fund Series 2C</t>
  </si>
  <si>
    <t>CARE A-(SO)</t>
  </si>
  <si>
    <t xml:space="preserve">Collateralised Borrowing &amp; Lending Obligation </t>
  </si>
  <si>
    <t>Tanglin Development Limited</t>
  </si>
  <si>
    <t>BWR A+ (SO)</t>
  </si>
  <si>
    <t>Tanglin Development Limited.</t>
  </si>
  <si>
    <t>ISIN</t>
  </si>
  <si>
    <t>AMRI Hospitals Limited.</t>
  </si>
  <si>
    <t>Kanchanjunga Power Company Private Limited.</t>
  </si>
  <si>
    <t>Bhilangana Hydro Power Limited.</t>
  </si>
  <si>
    <r>
      <t>Bhilangana Hydro Power Limited</t>
    </r>
    <r>
      <rPr>
        <sz val="12"/>
        <color indexed="9"/>
        <rFont val="Times New Roman"/>
        <family val="1"/>
      </rPr>
      <t>..</t>
    </r>
  </si>
  <si>
    <r>
      <t>Bhilangana Hydro Power Limited</t>
    </r>
    <r>
      <rPr>
        <sz val="12"/>
        <color indexed="9"/>
        <rFont val="Times New Roman"/>
        <family val="1"/>
      </rPr>
      <t>….</t>
    </r>
  </si>
  <si>
    <t>IL&amp;FS Wind Energy Limited.</t>
  </si>
  <si>
    <t>Janaadhar private Limited .</t>
  </si>
  <si>
    <t>Kaynes Technology India Private Limited</t>
  </si>
  <si>
    <t>Monthly  Portfolio statement as on July 31, 2018</t>
  </si>
  <si>
    <t>INE810V08023</t>
  </si>
  <si>
    <t>INE030N07019</t>
  </si>
  <si>
    <t>INE647U07015</t>
  </si>
  <si>
    <t>INE453I07153</t>
  </si>
  <si>
    <t>INE453I07146</t>
  </si>
  <si>
    <t>INE453I07161</t>
  </si>
  <si>
    <t>INE453I07138</t>
  </si>
  <si>
    <t>INE683V07026</t>
  </si>
  <si>
    <t>INE437M07034</t>
  </si>
  <si>
    <t>INE572H07012</t>
  </si>
  <si>
    <t>INE030N07043</t>
  </si>
  <si>
    <t>INE656Y08016</t>
  </si>
  <si>
    <t>INE810V08031</t>
  </si>
  <si>
    <t>INE030N07027</t>
  </si>
  <si>
    <t>INE434K07027</t>
  </si>
  <si>
    <t>INE572H07020</t>
  </si>
  <si>
    <t>INE131S07022</t>
  </si>
  <si>
    <t>INE434K07019</t>
  </si>
  <si>
    <t>INE437M07042</t>
  </si>
  <si>
    <t>INE030N07035</t>
  </si>
  <si>
    <t>INE810V08015</t>
  </si>
  <si>
    <t>INE117N07014</t>
  </si>
  <si>
    <t>INE572H07038</t>
  </si>
  <si>
    <t>INE437M07059</t>
  </si>
  <si>
    <t>INPYDBCLNM01</t>
  </si>
  <si>
    <t>INE882W07014</t>
  </si>
  <si>
    <t>INE882W07022</t>
  </si>
  <si>
    <t>INE311I07088</t>
  </si>
  <si>
    <t>INE311I07096</t>
  </si>
  <si>
    <t>INE437M07075</t>
  </si>
  <si>
    <t>INE117N07030</t>
  </si>
  <si>
    <t>INE437M07083</t>
  </si>
  <si>
    <t>INE117N07048</t>
  </si>
  <si>
    <t>INE437M07067</t>
  </si>
  <si>
    <t>INE117N07022</t>
  </si>
  <si>
    <t>AWAITED</t>
  </si>
</sst>
</file>

<file path=xl/styles.xml><?xml version="1.0" encoding="utf-8"?>
<styleSheet xmlns="http://schemas.openxmlformats.org/spreadsheetml/2006/main">
  <numFmts count="6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;&quot;₹&quot;\-#,##0"/>
    <numFmt numFmtId="173" formatCode="&quot;₹&quot;#,##0;[Red]&quot;₹&quot;\-#,##0"/>
    <numFmt numFmtId="174" formatCode="&quot;₹&quot;#,##0.00;&quot;₹&quot;\-#,##0.00"/>
    <numFmt numFmtId="175" formatCode="&quot;₹&quot;#,##0.00;[Red]&quot;₹&quot;\-#,##0.00"/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&quot;₹&quot;\ #,##0_);\(&quot;₹&quot;\ #,##0\)"/>
    <numFmt numFmtId="179" formatCode="&quot;₹&quot;\ #,##0_);[Red]\(&quot;₹&quot;\ #,##0\)"/>
    <numFmt numFmtId="180" formatCode="&quot;₹&quot;\ #,##0.00_);\(&quot;₹&quot;\ #,##0.00\)"/>
    <numFmt numFmtId="181" formatCode="&quot;₹&quot;\ #,##0.00_);[Red]\(&quot;₹&quot;\ #,##0.00\)"/>
    <numFmt numFmtId="182" formatCode="_(&quot;₹&quot;\ * #,##0_);_(&quot;₹&quot;\ * \(#,##0\);_(&quot;₹&quot;\ * &quot;-&quot;_);_(@_)"/>
    <numFmt numFmtId="183" formatCode="_(&quot;₹&quot;\ * #,##0.00_);_(&quot;₹&quot;\ * \(#,##0.00\);_(&quot;₹&quot;\ * &quot;-&quot;??_);_(@_)"/>
    <numFmt numFmtId="184" formatCode="&quot;Rs.&quot;\ #,##0;&quot;Rs.&quot;\ \-#,##0"/>
    <numFmt numFmtId="185" formatCode="&quot;Rs.&quot;\ #,##0;[Red]&quot;Rs.&quot;\ \-#,##0"/>
    <numFmt numFmtId="186" formatCode="&quot;Rs.&quot;\ #,##0.00;&quot;Rs.&quot;\ \-#,##0.00"/>
    <numFmt numFmtId="187" formatCode="&quot;Rs.&quot;\ #,##0.00;[Red]&quot;Rs.&quot;\ \-#,##0.00"/>
    <numFmt numFmtId="188" formatCode="_ &quot;Rs.&quot;\ * #,##0_ ;_ &quot;Rs.&quot;\ * \-#,##0_ ;_ &quot;Rs.&quot;\ * &quot;-&quot;_ ;_ @_ "/>
    <numFmt numFmtId="189" formatCode="_ &quot;Rs.&quot;\ * #,##0.00_ ;_ &quot;Rs.&quot;\ * \-#,##0.00_ ;_ &quot;Rs.&quot;\ * &quot;-&quot;??_ ;_ @_ "/>
    <numFmt numFmtId="190" formatCode="[$-409]dd\-mmm\-yy;@"/>
    <numFmt numFmtId="191" formatCode="_ * #,##0_)_£_ ;_ * \(#,##0\)_£_ ;_ * &quot;-&quot;??_)_£_ ;_ @_ "/>
    <numFmt numFmtId="192" formatCode="dd\-mmm\-yyyy"/>
    <numFmt numFmtId="193" formatCode="0.0%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_(* #,##0.00000_);_(* \(#,##0.00000\);_(* &quot;-&quot;??_);_(@_)"/>
    <numFmt numFmtId="198" formatCode="_(* #,##0.000000_);_(* \(#,##0.000000\);_(* &quot;-&quot;??_);_(@_)"/>
    <numFmt numFmtId="199" formatCode="0.000%"/>
    <numFmt numFmtId="200" formatCode="#,##0.000000"/>
    <numFmt numFmtId="201" formatCode="##0.0000_);\(##0.0000\)"/>
    <numFmt numFmtId="202" formatCode="_(* #,##0.0000_);_(* \(#,##0.0000\);_(* &quot;-&quot;??_);_(@_)"/>
    <numFmt numFmtId="203" formatCode="_(* #,##0.000_);_(* \(#,##0.000\);_(* &quot;-&quot;??_);_(@_)"/>
    <numFmt numFmtId="204" formatCode="#,##0.0000000000_);\(#,##0.0000000000\)"/>
    <numFmt numFmtId="205" formatCode="#,##0.000000000_);\(#,##0.000000000\)"/>
    <numFmt numFmtId="206" formatCode="#,##0.000"/>
    <numFmt numFmtId="207" formatCode="#,##0.000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0_);\(#,##0.0000\)"/>
    <numFmt numFmtId="218" formatCode="#,##0.000_);\(#,##0.000\)"/>
    <numFmt numFmtId="219" formatCode="#,##0.00_ ;\-#,##0.00\ "/>
    <numFmt numFmtId="220" formatCode="#,##0.0000000_ ;\-#,##0.0000000\ "/>
    <numFmt numFmtId="221" formatCode="0.0000%"/>
    <numFmt numFmtId="222" formatCode="0.000000000000000%"/>
    <numFmt numFmtId="223" formatCode="_(* #,##0.0000000_);_(* \(#,##0.0000000\);_(* &quot;-&quot;???????_);_(@_)"/>
    <numFmt numFmtId="224" formatCode="#,##0.000000000000000000_ ;\-#,##0.0000000000000000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0" fontId="4" fillId="0" borderId="0" xfId="101" applyNumberFormat="1" applyFont="1" applyAlignment="1">
      <alignment/>
    </xf>
    <xf numFmtId="171" fontId="3" fillId="0" borderId="0" xfId="70" applyFont="1" applyFill="1" applyBorder="1" applyAlignment="1">
      <alignment horizontal="center" vertical="top" wrapText="1"/>
    </xf>
    <xf numFmtId="195" fontId="4" fillId="0" borderId="0" xfId="70" applyNumberFormat="1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95" fontId="5" fillId="0" borderId="0" xfId="7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39" fontId="4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95" fontId="8" fillId="33" borderId="0" xfId="70" applyNumberFormat="1" applyFont="1" applyFill="1" applyBorder="1" applyAlignment="1">
      <alignment/>
    </xf>
    <xf numFmtId="39" fontId="8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39" fontId="3" fillId="34" borderId="0" xfId="0" applyNumberFormat="1" applyFont="1" applyFill="1" applyBorder="1" applyAlignment="1">
      <alignment/>
    </xf>
    <xf numFmtId="10" fontId="4" fillId="0" borderId="11" xfId="101" applyNumberFormat="1" applyFont="1" applyFill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8" fillId="33" borderId="11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5" fontId="4" fillId="0" borderId="0" xfId="70" applyNumberFormat="1" applyFont="1" applyFill="1" applyAlignment="1">
      <alignment/>
    </xf>
    <xf numFmtId="10" fontId="4" fillId="0" borderId="0" xfId="101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5" fontId="4" fillId="0" borderId="0" xfId="7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10" fontId="8" fillId="0" borderId="0" xfId="101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4" fillId="0" borderId="0" xfId="70" applyFont="1" applyFill="1" applyBorder="1" applyAlignment="1">
      <alignment/>
    </xf>
    <xf numFmtId="171" fontId="4" fillId="0" borderId="11" xfId="70" applyFont="1" applyFill="1" applyBorder="1" applyAlignment="1">
      <alignment/>
    </xf>
    <xf numFmtId="171" fontId="8" fillId="33" borderId="0" xfId="70" applyFont="1" applyFill="1" applyBorder="1" applyAlignment="1">
      <alignment/>
    </xf>
    <xf numFmtId="0" fontId="8" fillId="35" borderId="0" xfId="0" applyFont="1" applyFill="1" applyBorder="1" applyAlignment="1">
      <alignment/>
    </xf>
    <xf numFmtId="39" fontId="8" fillId="35" borderId="0" xfId="0" applyNumberFormat="1" applyFont="1" applyFill="1" applyBorder="1" applyAlignment="1">
      <alignment/>
    </xf>
    <xf numFmtId="171" fontId="4" fillId="0" borderId="0" xfId="70" applyFont="1" applyBorder="1" applyAlignment="1">
      <alignment/>
    </xf>
    <xf numFmtId="10" fontId="8" fillId="33" borderId="11" xfId="7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4" fillId="0" borderId="0" xfId="101" applyNumberFormat="1" applyFont="1" applyFill="1" applyBorder="1" applyAlignment="1">
      <alignment/>
    </xf>
    <xf numFmtId="10" fontId="4" fillId="0" borderId="0" xfId="101" applyNumberFormat="1" applyFont="1" applyBorder="1" applyAlignment="1">
      <alignment/>
    </xf>
    <xf numFmtId="39" fontId="3" fillId="34" borderId="0" xfId="70" applyNumberFormat="1" applyFont="1" applyFill="1" applyBorder="1" applyAlignment="1">
      <alignment horizontal="center" vertical="top" wrapText="1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11" xfId="101" applyNumberFormat="1" applyFont="1" applyFill="1" applyBorder="1" applyAlignment="1">
      <alignment/>
    </xf>
    <xf numFmtId="10" fontId="3" fillId="34" borderId="11" xfId="101" applyNumberFormat="1" applyFont="1" applyFill="1" applyBorder="1" applyAlignment="1">
      <alignment/>
    </xf>
    <xf numFmtId="10" fontId="8" fillId="33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71" fontId="8" fillId="0" borderId="0" xfId="70" applyFont="1" applyFill="1" applyBorder="1" applyAlignment="1">
      <alignment/>
    </xf>
    <xf numFmtId="10" fontId="8" fillId="0" borderId="11" xfId="70" applyNumberFormat="1" applyFont="1" applyFill="1" applyBorder="1" applyAlignment="1">
      <alignment/>
    </xf>
    <xf numFmtId="10" fontId="8" fillId="35" borderId="11" xfId="101" applyNumberFormat="1" applyFont="1" applyFill="1" applyBorder="1" applyAlignment="1">
      <alignment/>
    </xf>
    <xf numFmtId="10" fontId="8" fillId="33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10" fontId="3" fillId="0" borderId="0" xfId="101" applyNumberFormat="1" applyFont="1" applyFill="1" applyBorder="1" applyAlignment="1">
      <alignment/>
    </xf>
    <xf numFmtId="195" fontId="4" fillId="0" borderId="0" xfId="72" applyNumberFormat="1" applyFont="1" applyFill="1" applyBorder="1" applyAlignment="1">
      <alignment/>
    </xf>
    <xf numFmtId="10" fontId="3" fillId="34" borderId="11" xfId="102" applyNumberFormat="1" applyFont="1" applyFill="1" applyBorder="1" applyAlignment="1">
      <alignment/>
    </xf>
    <xf numFmtId="171" fontId="4" fillId="0" borderId="0" xfId="72" applyFont="1" applyFill="1" applyBorder="1" applyAlignment="1">
      <alignment/>
    </xf>
    <xf numFmtId="10" fontId="4" fillId="0" borderId="11" xfId="102" applyNumberFormat="1" applyFont="1" applyFill="1" applyBorder="1" applyAlignment="1">
      <alignment/>
    </xf>
    <xf numFmtId="10" fontId="8" fillId="0" borderId="11" xfId="72" applyNumberFormat="1" applyFont="1" applyFill="1" applyBorder="1" applyAlignment="1">
      <alignment/>
    </xf>
    <xf numFmtId="171" fontId="8" fillId="0" borderId="0" xfId="72" applyFont="1" applyFill="1" applyBorder="1" applyAlignment="1">
      <alignment/>
    </xf>
    <xf numFmtId="10" fontId="8" fillId="33" borderId="11" xfId="72" applyNumberFormat="1" applyFont="1" applyFill="1" applyBorder="1" applyAlignment="1">
      <alignment/>
    </xf>
    <xf numFmtId="171" fontId="8" fillId="33" borderId="0" xfId="72" applyFont="1" applyFill="1" applyBorder="1" applyAlignment="1">
      <alignment/>
    </xf>
    <xf numFmtId="171" fontId="4" fillId="0" borderId="11" xfId="72" applyFont="1" applyFill="1" applyBorder="1" applyAlignment="1">
      <alignment/>
    </xf>
    <xf numFmtId="39" fontId="3" fillId="34" borderId="0" xfId="72" applyNumberFormat="1" applyFont="1" applyFill="1" applyBorder="1" applyAlignment="1">
      <alignment horizontal="center" vertical="top" wrapText="1"/>
    </xf>
    <xf numFmtId="10" fontId="4" fillId="0" borderId="11" xfId="102" applyNumberFormat="1" applyFont="1" applyFill="1" applyBorder="1" applyAlignment="1">
      <alignment horizontal="right"/>
    </xf>
    <xf numFmtId="195" fontId="5" fillId="0" borderId="0" xfId="72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vertical="top"/>
    </xf>
    <xf numFmtId="10" fontId="8" fillId="33" borderId="11" xfId="102" applyNumberFormat="1" applyFont="1" applyFill="1" applyBorder="1" applyAlignment="1">
      <alignment/>
    </xf>
    <xf numFmtId="9" fontId="8" fillId="0" borderId="11" xfId="102" applyFont="1" applyFill="1" applyBorder="1" applyAlignment="1">
      <alignment/>
    </xf>
    <xf numFmtId="39" fontId="4" fillId="3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95" fontId="4" fillId="0" borderId="0" xfId="72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91" fontId="3" fillId="0" borderId="0" xfId="72" applyNumberFormat="1" applyFont="1" applyFill="1" applyBorder="1" applyAlignment="1">
      <alignment horizontal="center" vertical="top" wrapText="1"/>
    </xf>
    <xf numFmtId="39" fontId="9" fillId="0" borderId="0" xfId="72" applyNumberFormat="1" applyFont="1" applyFill="1" applyBorder="1" applyAlignment="1">
      <alignment horizontal="center" vertical="top" wrapText="1"/>
    </xf>
    <xf numFmtId="10" fontId="3" fillId="0" borderId="11" xfId="10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39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1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8" fillId="33" borderId="0" xfId="0" applyFont="1" applyFill="1" applyBorder="1" applyAlignment="1">
      <alignment vertical="top"/>
    </xf>
    <xf numFmtId="171" fontId="8" fillId="33" borderId="0" xfId="72" applyFont="1" applyFill="1" applyBorder="1" applyAlignment="1">
      <alignment vertical="top"/>
    </xf>
    <xf numFmtId="10" fontId="8" fillId="33" borderId="11" xfId="102" applyNumberFormat="1" applyFont="1" applyFill="1" applyBorder="1" applyAlignment="1">
      <alignment vertical="top"/>
    </xf>
    <xf numFmtId="10" fontId="8" fillId="33" borderId="11" xfId="72" applyNumberFormat="1" applyFont="1" applyFill="1" applyBorder="1" applyAlignment="1">
      <alignment vertical="top"/>
    </xf>
    <xf numFmtId="39" fontId="8" fillId="33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39" fontId="3" fillId="34" borderId="0" xfId="0" applyNumberFormat="1" applyFont="1" applyFill="1" applyBorder="1" applyAlignment="1">
      <alignment vertical="top"/>
    </xf>
    <xf numFmtId="10" fontId="3" fillId="34" borderId="11" xfId="102" applyNumberFormat="1" applyFont="1" applyFill="1" applyBorder="1" applyAlignment="1">
      <alignment vertical="top"/>
    </xf>
    <xf numFmtId="39" fontId="4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95" fontId="4" fillId="0" borderId="0" xfId="72" applyNumberFormat="1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10" fontId="8" fillId="33" borderId="11" xfId="0" applyNumberFormat="1" applyFont="1" applyFill="1" applyBorder="1" applyAlignment="1">
      <alignment vertical="top"/>
    </xf>
    <xf numFmtId="195" fontId="8" fillId="33" borderId="0" xfId="72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39" fontId="4" fillId="0" borderId="0" xfId="0" applyNumberFormat="1" applyFont="1" applyFill="1" applyBorder="1" applyAlignment="1">
      <alignment/>
    </xf>
    <xf numFmtId="191" fontId="3" fillId="34" borderId="0" xfId="70" applyNumberFormat="1" applyFont="1" applyFill="1" applyBorder="1" applyAlignment="1">
      <alignment horizontal="center" vertical="top" wrapText="1"/>
    </xf>
    <xf numFmtId="191" fontId="3" fillId="34" borderId="0" xfId="72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191" fontId="3" fillId="34" borderId="0" xfId="70" applyNumberFormat="1" applyFont="1" applyFill="1" applyBorder="1" applyAlignment="1">
      <alignment horizontal="center" vertical="top" wrapText="1"/>
    </xf>
    <xf numFmtId="10" fontId="3" fillId="34" borderId="11" xfId="101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1" fontId="3" fillId="34" borderId="0" xfId="72" applyNumberFormat="1" applyFont="1" applyFill="1" applyBorder="1" applyAlignment="1">
      <alignment horizontal="center" vertical="top" wrapText="1"/>
    </xf>
    <xf numFmtId="10" fontId="3" fillId="34" borderId="11" xfId="10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</cellXfs>
  <cellStyles count="94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257175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133350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0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409575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00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542925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457200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4</xdr:col>
      <xdr:colOff>1171575</xdr:colOff>
      <xdr:row>3</xdr:row>
      <xdr:rowOff>0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0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5"/>
  <sheetViews>
    <sheetView tabSelected="1" view="pageBreakPreview" zoomScale="87" zoomScaleNormal="85" zoomScaleSheetLayoutView="87" workbookViewId="0" topLeftCell="B1">
      <selection activeCell="E25" sqref="E25"/>
    </sheetView>
  </sheetViews>
  <sheetFormatPr defaultColWidth="9.140625" defaultRowHeight="12.75"/>
  <cols>
    <col min="1" max="1" width="6.28125" style="1" hidden="1" customWidth="1"/>
    <col min="2" max="2" width="7.57421875" style="1" customWidth="1"/>
    <col min="3" max="3" width="58.7109375" style="1" customWidth="1"/>
    <col min="4" max="4" width="20.00390625" style="1" bestFit="1" customWidth="1"/>
    <col min="5" max="5" width="16.421875" style="1" customWidth="1"/>
    <col min="6" max="6" width="11.00390625" style="33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49" hidden="1" customWidth="1"/>
    <col min="12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1" s="11" customFormat="1" ht="15.75" customHeight="1">
      <c r="B7" s="119" t="s">
        <v>24</v>
      </c>
      <c r="C7" s="120"/>
      <c r="D7" s="120"/>
      <c r="E7" s="120"/>
      <c r="F7" s="120"/>
      <c r="G7" s="120"/>
      <c r="H7" s="121"/>
      <c r="I7" s="1"/>
      <c r="K7" s="50"/>
    </row>
    <row r="8" spans="2:11" s="11" customFormat="1" ht="15.75" customHeight="1">
      <c r="B8" s="122" t="s">
        <v>74</v>
      </c>
      <c r="C8" s="123"/>
      <c r="D8" s="123"/>
      <c r="E8" s="123"/>
      <c r="F8" s="123"/>
      <c r="G8" s="123"/>
      <c r="H8" s="124"/>
      <c r="I8" s="1"/>
      <c r="K8" s="50"/>
    </row>
    <row r="9" spans="2:8" ht="15.75">
      <c r="B9" s="125"/>
      <c r="C9" s="126"/>
      <c r="D9" s="126"/>
      <c r="E9" s="126"/>
      <c r="F9" s="126"/>
      <c r="G9" s="126"/>
      <c r="H9" s="127"/>
    </row>
    <row r="10" spans="2:8" ht="15.75">
      <c r="B10" s="16"/>
      <c r="C10" s="12"/>
      <c r="D10" s="13"/>
      <c r="E10" s="13"/>
      <c r="F10" s="14"/>
      <c r="G10" s="15"/>
      <c r="H10" s="25"/>
    </row>
    <row r="11" spans="2:11" s="11" customFormat="1" ht="15.75">
      <c r="B11" s="128" t="s">
        <v>0</v>
      </c>
      <c r="C11" s="129" t="s">
        <v>1</v>
      </c>
      <c r="D11" s="129" t="s">
        <v>14</v>
      </c>
      <c r="E11" s="117" t="s">
        <v>65</v>
      </c>
      <c r="F11" s="129" t="s">
        <v>11</v>
      </c>
      <c r="G11" s="51" t="s">
        <v>29</v>
      </c>
      <c r="H11" s="130" t="s">
        <v>2</v>
      </c>
      <c r="I11" s="4"/>
      <c r="J11" s="52"/>
      <c r="K11" s="50"/>
    </row>
    <row r="12" spans="2:8" ht="15.75">
      <c r="B12" s="128"/>
      <c r="C12" s="129"/>
      <c r="D12" s="129"/>
      <c r="E12" s="117"/>
      <c r="F12" s="129"/>
      <c r="G12" s="51" t="s">
        <v>30</v>
      </c>
      <c r="H12" s="130"/>
    </row>
    <row r="13" spans="2:8" ht="15.75">
      <c r="B13" s="32"/>
      <c r="G13" s="28"/>
      <c r="H13" s="34"/>
    </row>
    <row r="14" spans="2:8" ht="15.75">
      <c r="B14" s="32"/>
      <c r="C14" s="35" t="s">
        <v>27</v>
      </c>
      <c r="G14" s="28"/>
      <c r="H14" s="34"/>
    </row>
    <row r="15" spans="1:8" ht="15.75">
      <c r="A15" s="1" t="str">
        <f>+$B$7&amp;C15</f>
        <v>IL&amp;FS  Infrastructure Debt Fund Series 1AIL&amp;FS Wind Energy Limited</v>
      </c>
      <c r="B15" s="32">
        <v>1</v>
      </c>
      <c r="C15" s="1" t="s">
        <v>45</v>
      </c>
      <c r="D15" s="1" t="s">
        <v>34</v>
      </c>
      <c r="E15" s="1" t="s">
        <v>75</v>
      </c>
      <c r="F15" s="33">
        <v>715</v>
      </c>
      <c r="G15" s="28">
        <v>8883.93622</v>
      </c>
      <c r="H15" s="34">
        <v>0.23213710911863078</v>
      </c>
    </row>
    <row r="16" spans="1:8" ht="15.75">
      <c r="A16" s="1" t="str">
        <f aca="true" t="shared" si="0" ref="A16:A28">+$B$7&amp;C16</f>
        <v>IL&amp;FS  Infrastructure Debt Fund Series 1ABhilwara Green Energy Limited</v>
      </c>
      <c r="B16" s="32">
        <f>+B15+1</f>
        <v>2</v>
      </c>
      <c r="C16" s="1" t="s">
        <v>18</v>
      </c>
      <c r="D16" s="1" t="s">
        <v>35</v>
      </c>
      <c r="E16" s="1" t="s">
        <v>76</v>
      </c>
      <c r="F16" s="33">
        <v>638797</v>
      </c>
      <c r="G16" s="28">
        <v>1197.7437362</v>
      </c>
      <c r="H16" s="34">
        <v>0.03129702437084988</v>
      </c>
    </row>
    <row r="17" spans="1:8" ht="15.75">
      <c r="A17" s="1" t="str">
        <f t="shared" si="0"/>
        <v>IL&amp;FS  Infrastructure Debt Fund Series 1A</v>
      </c>
      <c r="B17" s="32"/>
      <c r="G17" s="28"/>
      <c r="H17" s="34"/>
    </row>
    <row r="18" spans="1:8" ht="15.75">
      <c r="A18" s="1" t="str">
        <f t="shared" si="0"/>
        <v>IL&amp;FS  Infrastructure Debt Fund Series 1ANon Convertible Debentures-Privately placed (Unlisted)</v>
      </c>
      <c r="B18" s="32"/>
      <c r="C18" s="35" t="s">
        <v>28</v>
      </c>
      <c r="G18" s="28"/>
      <c r="H18" s="34"/>
    </row>
    <row r="19" spans="1:8" ht="15.75">
      <c r="A19" s="1" t="str">
        <f t="shared" si="0"/>
        <v>IL&amp;FS  Infrastructure Debt Fund Series 1AClean Max Enviro Energy Solutions Private Limited</v>
      </c>
      <c r="B19" s="32">
        <f>+B16+1</f>
        <v>3</v>
      </c>
      <c r="C19" s="1" t="s">
        <v>46</v>
      </c>
      <c r="D19" s="1" t="s">
        <v>36</v>
      </c>
      <c r="E19" s="1" t="s">
        <v>77</v>
      </c>
      <c r="F19" s="33">
        <v>600</v>
      </c>
      <c r="G19" s="28">
        <v>5999.99999</v>
      </c>
      <c r="H19" s="34">
        <v>0.1567799022751667</v>
      </c>
    </row>
    <row r="20" spans="1:8" ht="15.75">
      <c r="A20" s="1" t="str">
        <f t="shared" si="0"/>
        <v>IL&amp;FS  Infrastructure Debt Fund Series 1ABhilangana Hydro Power Limited</v>
      </c>
      <c r="B20" s="32">
        <f>+B19+1</f>
        <v>4</v>
      </c>
      <c r="C20" s="1" t="s">
        <v>16</v>
      </c>
      <c r="D20" s="1" t="s">
        <v>39</v>
      </c>
      <c r="E20" s="1" t="s">
        <v>78</v>
      </c>
      <c r="F20" s="33">
        <v>200</v>
      </c>
      <c r="G20" s="28">
        <v>2000</v>
      </c>
      <c r="H20" s="34">
        <v>0.0522599675121555</v>
      </c>
    </row>
    <row r="21" spans="1:8" ht="15.75">
      <c r="A21" s="1" t="str">
        <f>+$B$7&amp;C21</f>
        <v>IL&amp;FS  Infrastructure Debt Fund Series 1ABhilangana Hydro Power Limited.</v>
      </c>
      <c r="B21" s="32">
        <f aca="true" t="shared" si="1" ref="B21:B28">+B20+1</f>
        <v>5</v>
      </c>
      <c r="C21" s="1" t="s">
        <v>68</v>
      </c>
      <c r="D21" s="1" t="s">
        <v>39</v>
      </c>
      <c r="E21" s="1" t="s">
        <v>79</v>
      </c>
      <c r="F21" s="33">
        <v>139</v>
      </c>
      <c r="G21" s="28">
        <v>1390</v>
      </c>
      <c r="H21" s="34">
        <v>0.03632067742094808</v>
      </c>
    </row>
    <row r="22" spans="1:8" ht="15.75">
      <c r="A22" s="1" t="str">
        <f>+$B$7&amp;C22</f>
        <v>IL&amp;FS  Infrastructure Debt Fund Series 1ABhilangana Hydro Power Limited..</v>
      </c>
      <c r="B22" s="32">
        <f t="shared" si="1"/>
        <v>6</v>
      </c>
      <c r="C22" s="1" t="s">
        <v>69</v>
      </c>
      <c r="D22" s="1" t="s">
        <v>39</v>
      </c>
      <c r="E22" s="1" t="s">
        <v>80</v>
      </c>
      <c r="F22" s="33">
        <v>102</v>
      </c>
      <c r="G22" s="28">
        <v>1020</v>
      </c>
      <c r="H22" s="34">
        <v>0.026652583431199306</v>
      </c>
    </row>
    <row r="23" spans="1:8" ht="15.75">
      <c r="A23" s="1" t="str">
        <f>+$B$7&amp;C23</f>
        <v>IL&amp;FS  Infrastructure Debt Fund Series 1ABhilangana Hydro Power Limited….</v>
      </c>
      <c r="B23" s="32">
        <f>+B22+1</f>
        <v>7</v>
      </c>
      <c r="C23" s="1" t="s">
        <v>70</v>
      </c>
      <c r="D23" s="1" t="s">
        <v>39</v>
      </c>
      <c r="E23" s="1" t="s">
        <v>81</v>
      </c>
      <c r="F23" s="33">
        <v>49</v>
      </c>
      <c r="G23" s="28">
        <v>490</v>
      </c>
      <c r="H23" s="34">
        <v>0.012803692040478099</v>
      </c>
    </row>
    <row r="24" spans="1:8" ht="15.75">
      <c r="A24" s="1" t="str">
        <f t="shared" si="0"/>
        <v>IL&amp;FS  Infrastructure Debt Fund Series 1AAbhitech Developers Private Limited</v>
      </c>
      <c r="B24" s="32">
        <f>+B23+1</f>
        <v>8</v>
      </c>
      <c r="C24" s="1" t="s">
        <v>33</v>
      </c>
      <c r="D24" s="1" t="s">
        <v>31</v>
      </c>
      <c r="E24" s="1" t="s">
        <v>82</v>
      </c>
      <c r="F24" s="33">
        <v>481900</v>
      </c>
      <c r="G24" s="28">
        <v>4819</v>
      </c>
      <c r="H24" s="34">
        <v>0.12592039172053868</v>
      </c>
    </row>
    <row r="25" spans="1:8" ht="15.75">
      <c r="A25" s="1" t="str">
        <f t="shared" si="0"/>
        <v>IL&amp;FS  Infrastructure Debt Fund Series 1AGHV Hospitality India Pvt Limited</v>
      </c>
      <c r="B25" s="32">
        <f t="shared" si="1"/>
        <v>9</v>
      </c>
      <c r="C25" s="1" t="s">
        <v>47</v>
      </c>
      <c r="D25" s="1" t="s">
        <v>31</v>
      </c>
      <c r="E25" s="1" t="s">
        <v>110</v>
      </c>
      <c r="F25" s="33">
        <v>180</v>
      </c>
      <c r="G25" s="28">
        <v>1817.96301</v>
      </c>
      <c r="H25" s="34">
        <v>0.04750334392045021</v>
      </c>
    </row>
    <row r="26" spans="1:8" ht="15.75">
      <c r="A26" s="1" t="str">
        <f t="shared" si="0"/>
        <v>IL&amp;FS  Infrastructure Debt Fund Series 1AAMRI Hospitals Limited</v>
      </c>
      <c r="B26" s="32">
        <f t="shared" si="1"/>
        <v>10</v>
      </c>
      <c r="C26" s="1" t="s">
        <v>20</v>
      </c>
      <c r="D26" s="1" t="s">
        <v>37</v>
      </c>
      <c r="E26" s="1" t="s">
        <v>83</v>
      </c>
      <c r="F26" s="33">
        <v>175</v>
      </c>
      <c r="G26" s="28">
        <v>764.180585</v>
      </c>
      <c r="H26" s="34">
        <v>0.01996802627275999</v>
      </c>
    </row>
    <row r="27" spans="1:8" ht="15.75">
      <c r="A27" s="1" t="str">
        <f t="shared" si="0"/>
        <v>IL&amp;FS  Infrastructure Debt Fund Series 1AAD Hydro Power Limited</v>
      </c>
      <c r="B27" s="32">
        <f t="shared" si="1"/>
        <v>11</v>
      </c>
      <c r="C27" s="1" t="s">
        <v>17</v>
      </c>
      <c r="D27" s="1" t="s">
        <v>38</v>
      </c>
      <c r="E27" s="1" t="s">
        <v>84</v>
      </c>
      <c r="F27" s="33">
        <v>130982</v>
      </c>
      <c r="G27" s="28">
        <v>330.34383</v>
      </c>
      <c r="H27" s="34">
        <v>0.00863187891182051</v>
      </c>
    </row>
    <row r="28" spans="1:8" ht="15.75">
      <c r="A28" s="1" t="str">
        <f t="shared" si="0"/>
        <v>IL&amp;FS  Infrastructure Debt Fund Series 1ABG Wind Power Limited</v>
      </c>
      <c r="B28" s="32">
        <f t="shared" si="1"/>
        <v>12</v>
      </c>
      <c r="C28" s="1" t="s">
        <v>40</v>
      </c>
      <c r="D28" s="1" t="s">
        <v>36</v>
      </c>
      <c r="E28" s="1" t="s">
        <v>85</v>
      </c>
      <c r="F28" s="33">
        <v>44220</v>
      </c>
      <c r="G28" s="28">
        <v>331.65</v>
      </c>
      <c r="H28" s="34">
        <v>0.008666009112703186</v>
      </c>
    </row>
    <row r="29" spans="2:11" s="11" customFormat="1" ht="15.75">
      <c r="B29" s="18"/>
      <c r="C29" s="20" t="s">
        <v>7</v>
      </c>
      <c r="D29" s="20"/>
      <c r="E29" s="20"/>
      <c r="F29" s="20"/>
      <c r="G29" s="22">
        <f>SUM(G15:G28)</f>
        <v>29044.8173712</v>
      </c>
      <c r="H29" s="61">
        <f>SUM(H15:H28)</f>
        <v>0.758940606107701</v>
      </c>
      <c r="I29" s="8"/>
      <c r="K29" s="50"/>
    </row>
    <row r="30" spans="2:11" s="11" customFormat="1" ht="15.75">
      <c r="B30" s="18"/>
      <c r="C30" s="8"/>
      <c r="D30" s="8"/>
      <c r="E30" s="8"/>
      <c r="F30" s="8"/>
      <c r="G30" s="47"/>
      <c r="H30" s="48"/>
      <c r="I30" s="8"/>
      <c r="K30" s="50"/>
    </row>
    <row r="31" spans="2:11" s="11" customFormat="1" ht="15.75">
      <c r="B31" s="18"/>
      <c r="C31" s="35" t="s">
        <v>21</v>
      </c>
      <c r="D31" s="1"/>
      <c r="E31" s="1"/>
      <c r="F31" s="1"/>
      <c r="G31" s="28"/>
      <c r="H31" s="34"/>
      <c r="I31" s="8"/>
      <c r="K31" s="50"/>
    </row>
    <row r="32" spans="2:11" s="11" customFormat="1" ht="15.75">
      <c r="B32" s="18"/>
      <c r="C32" s="11" t="s">
        <v>23</v>
      </c>
      <c r="D32" s="40"/>
      <c r="E32" s="40"/>
      <c r="F32" s="40"/>
      <c r="G32" s="28">
        <v>101.0172392</v>
      </c>
      <c r="H32" s="34">
        <f>+G32/$G$44</f>
        <v>0.002639578819379821</v>
      </c>
      <c r="I32" s="8"/>
      <c r="K32" s="50"/>
    </row>
    <row r="33" spans="2:11" s="11" customFormat="1" ht="15.75">
      <c r="B33" s="18"/>
      <c r="C33" s="1"/>
      <c r="D33" s="1"/>
      <c r="E33" s="1"/>
      <c r="F33" s="1"/>
      <c r="G33" s="40"/>
      <c r="H33" s="41"/>
      <c r="I33" s="8"/>
      <c r="K33" s="50"/>
    </row>
    <row r="34" spans="2:8" ht="15.75">
      <c r="B34" s="32"/>
      <c r="C34" s="20" t="s">
        <v>7</v>
      </c>
      <c r="D34" s="20"/>
      <c r="E34" s="20"/>
      <c r="F34" s="20"/>
      <c r="G34" s="42">
        <f>SUM(G32:G33)</f>
        <v>101.0172392</v>
      </c>
      <c r="H34" s="46">
        <f>SUM(H32:H33)</f>
        <v>0.002639578819379821</v>
      </c>
    </row>
    <row r="35" spans="2:8" ht="15.75">
      <c r="B35" s="32"/>
      <c r="C35" s="8"/>
      <c r="D35" s="8"/>
      <c r="E35" s="8"/>
      <c r="F35" s="8"/>
      <c r="G35" s="58"/>
      <c r="H35" s="59"/>
    </row>
    <row r="36" spans="2:8" ht="15.75">
      <c r="B36" s="32"/>
      <c r="C36" s="35" t="s">
        <v>15</v>
      </c>
      <c r="D36" s="40"/>
      <c r="E36" s="40"/>
      <c r="G36" s="28">
        <v>81.8200001</v>
      </c>
      <c r="H36" s="57">
        <f>G36/G44</f>
        <v>0.0021379552735352803</v>
      </c>
    </row>
    <row r="37" spans="2:8" ht="15.75">
      <c r="B37" s="32"/>
      <c r="C37" s="35"/>
      <c r="D37" s="40"/>
      <c r="E37" s="40"/>
      <c r="G37" s="28"/>
      <c r="H37" s="57"/>
    </row>
    <row r="38" spans="2:11" s="11" customFormat="1" ht="15.75">
      <c r="B38" s="18"/>
      <c r="C38" s="20" t="s">
        <v>7</v>
      </c>
      <c r="D38" s="20"/>
      <c r="E38" s="20"/>
      <c r="F38" s="20"/>
      <c r="G38" s="22">
        <f>SUM(G36:G36)</f>
        <v>81.8200001</v>
      </c>
      <c r="H38" s="56">
        <f>H36</f>
        <v>0.0021379552735352803</v>
      </c>
      <c r="I38" s="8"/>
      <c r="K38" s="50"/>
    </row>
    <row r="39" spans="2:8" ht="15.75">
      <c r="B39" s="32"/>
      <c r="G39" s="28"/>
      <c r="H39" s="34"/>
    </row>
    <row r="40" spans="2:8" ht="15.75">
      <c r="B40" s="32"/>
      <c r="C40" s="35" t="s">
        <v>12</v>
      </c>
      <c r="G40" s="28"/>
      <c r="H40" s="34"/>
    </row>
    <row r="41" spans="2:8" ht="15.75">
      <c r="B41" s="32">
        <v>1</v>
      </c>
      <c r="C41" s="1" t="s">
        <v>22</v>
      </c>
      <c r="D41" s="40"/>
      <c r="E41" s="40"/>
      <c r="G41" s="28">
        <f>G44-G29-G34-G38-G42</f>
        <v>-62.73729810000077</v>
      </c>
      <c r="H41" s="54">
        <f>G41/G44+0.01%</f>
        <v>-0.0015393245802532277</v>
      </c>
    </row>
    <row r="42" spans="2:8" ht="15.75">
      <c r="B42" s="32">
        <v>2</v>
      </c>
      <c r="C42" s="1" t="s">
        <v>8</v>
      </c>
      <c r="D42" s="40"/>
      <c r="E42" s="40"/>
      <c r="G42" s="116">
        <v>9105.2940025</v>
      </c>
      <c r="H42" s="34">
        <f>G42/G44</f>
        <v>0.2379211843796372</v>
      </c>
    </row>
    <row r="43" spans="2:11" s="11" customFormat="1" ht="15.75">
      <c r="B43" s="18"/>
      <c r="C43" s="20" t="s">
        <v>7</v>
      </c>
      <c r="D43" s="20"/>
      <c r="E43" s="20"/>
      <c r="F43" s="20"/>
      <c r="G43" s="22">
        <f>SUM(G41:G42)</f>
        <v>9042.5567044</v>
      </c>
      <c r="H43" s="27">
        <f>SUM(H41:H42)</f>
        <v>0.23638185979938398</v>
      </c>
      <c r="I43" s="8"/>
      <c r="K43" s="50"/>
    </row>
    <row r="44" spans="2:11" s="11" customFormat="1" ht="15.75">
      <c r="B44" s="18"/>
      <c r="C44" s="23" t="s">
        <v>10</v>
      </c>
      <c r="D44" s="23"/>
      <c r="E44" s="23"/>
      <c r="F44" s="23"/>
      <c r="G44" s="24">
        <v>38270.2113149</v>
      </c>
      <c r="H44" s="55">
        <f>+H29+H43+H34+H38-0.01%</f>
        <v>1</v>
      </c>
      <c r="I44" s="9"/>
      <c r="K44" s="50"/>
    </row>
    <row r="45" spans="2:8" ht="15.75">
      <c r="B45" s="32"/>
      <c r="G45" s="7"/>
      <c r="H45" s="38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87" zoomScaleNormal="85" zoomScaleSheetLayoutView="87" zoomScalePageLayoutView="0" workbookViewId="0" topLeftCell="B1">
      <selection activeCell="E24" sqref="A24:IV24"/>
    </sheetView>
  </sheetViews>
  <sheetFormatPr defaultColWidth="9.140625" defaultRowHeight="12.75"/>
  <cols>
    <col min="1" max="1" width="7.28125" style="29" hidden="1" customWidth="1"/>
    <col min="2" max="2" width="7.57421875" style="29" customWidth="1"/>
    <col min="3" max="3" width="58.7109375" style="29" customWidth="1"/>
    <col min="4" max="4" width="21.28125" style="29" bestFit="1" customWidth="1"/>
    <col min="5" max="5" width="16.8515625" style="29" customWidth="1"/>
    <col min="6" max="6" width="11.00390625" style="29" bestFit="1" customWidth="1"/>
    <col min="7" max="7" width="16.421875" style="29" customWidth="1"/>
    <col min="8" max="8" width="14.7109375" style="29" customWidth="1"/>
    <col min="9" max="9" width="14.57421875" style="1" customWidth="1"/>
    <col min="10" max="10" width="17.421875" style="29" hidden="1" customWidth="1"/>
    <col min="11" max="11" width="9.140625" style="31" hidden="1" customWidth="1"/>
    <col min="12" max="12" width="15.140625" style="1" hidden="1" customWidth="1"/>
    <col min="13" max="14" width="15.140625" style="29" hidden="1" customWidth="1"/>
    <col min="15" max="16" width="0" style="29" hidden="1" customWidth="1"/>
    <col min="17" max="16384" width="9.140625" style="29" customWidth="1"/>
  </cols>
  <sheetData>
    <row r="1" ht="15.75">
      <c r="F1" s="30"/>
    </row>
    <row r="2" ht="15.75">
      <c r="F2" s="30"/>
    </row>
    <row r="3" ht="15.75">
      <c r="F3" s="30"/>
    </row>
    <row r="4" ht="15.75">
      <c r="F4" s="30"/>
    </row>
    <row r="5" spans="2:6" ht="15.75">
      <c r="B5" s="1" t="str">
        <f>+1A!B5</f>
        <v>The IL&amp;FS Financial Centre, 7th Floor, Plot C-22, G-Block, Bandra Kurla Complex, Bandra East, Mumbai-400051 (www.ilfsinfrafund.com)</v>
      </c>
      <c r="F5" s="30"/>
    </row>
    <row r="6" spans="2:12" s="2" customFormat="1" ht="15.75" customHeight="1">
      <c r="B6" s="119" t="s">
        <v>25</v>
      </c>
      <c r="C6" s="120"/>
      <c r="D6" s="120"/>
      <c r="E6" s="120"/>
      <c r="F6" s="120"/>
      <c r="G6" s="120"/>
      <c r="H6" s="121"/>
      <c r="I6" s="1"/>
      <c r="K6" s="3"/>
      <c r="L6" s="1"/>
    </row>
    <row r="7" spans="2:12" s="2" customFormat="1" ht="15.75" customHeight="1">
      <c r="B7" s="131" t="str">
        <f>+1A!B8:H8</f>
        <v>Monthly  Portfolio statement as on July 31, 2018</v>
      </c>
      <c r="C7" s="132"/>
      <c r="D7" s="132"/>
      <c r="E7" s="132"/>
      <c r="F7" s="132"/>
      <c r="G7" s="132"/>
      <c r="H7" s="133"/>
      <c r="I7" s="1"/>
      <c r="K7" s="3"/>
      <c r="L7" s="1"/>
    </row>
    <row r="8" spans="2:11" ht="15.75">
      <c r="B8" s="125"/>
      <c r="C8" s="126"/>
      <c r="D8" s="126"/>
      <c r="E8" s="126"/>
      <c r="F8" s="126"/>
      <c r="G8" s="126"/>
      <c r="H8" s="127"/>
      <c r="J8" s="36"/>
      <c r="K8" s="37"/>
    </row>
    <row r="9" spans="2:11" ht="15.75">
      <c r="B9" s="16"/>
      <c r="C9" s="10"/>
      <c r="D9" s="10"/>
      <c r="E9" s="10"/>
      <c r="F9" s="10"/>
      <c r="G9" s="10"/>
      <c r="H9" s="17"/>
      <c r="J9" s="36"/>
      <c r="K9" s="37"/>
    </row>
    <row r="10" spans="2:12" s="2" customFormat="1" ht="15.75">
      <c r="B10" s="128" t="s">
        <v>0</v>
      </c>
      <c r="C10" s="129" t="s">
        <v>1</v>
      </c>
      <c r="D10" s="129" t="s">
        <v>14</v>
      </c>
      <c r="E10" s="117" t="s">
        <v>65</v>
      </c>
      <c r="F10" s="129" t="s">
        <v>11</v>
      </c>
      <c r="G10" s="51" t="s">
        <v>29</v>
      </c>
      <c r="H10" s="130" t="s">
        <v>2</v>
      </c>
      <c r="I10" s="4"/>
      <c r="J10" s="6"/>
      <c r="K10" s="3"/>
      <c r="L10" s="4"/>
    </row>
    <row r="11" spans="2:12" s="2" customFormat="1" ht="15.75">
      <c r="B11" s="128"/>
      <c r="C11" s="129"/>
      <c r="D11" s="129"/>
      <c r="E11" s="117"/>
      <c r="F11" s="129"/>
      <c r="G11" s="51" t="s">
        <v>30</v>
      </c>
      <c r="H11" s="130"/>
      <c r="I11" s="4"/>
      <c r="J11" s="6"/>
      <c r="K11" s="3"/>
      <c r="L11" s="4"/>
    </row>
    <row r="12" spans="2:8" ht="15.75">
      <c r="B12" s="32"/>
      <c r="C12" s="1"/>
      <c r="D12" s="1"/>
      <c r="E12" s="1"/>
      <c r="F12" s="1"/>
      <c r="G12" s="28"/>
      <c r="H12" s="34"/>
    </row>
    <row r="13" spans="2:8" ht="15.75">
      <c r="B13" s="32"/>
      <c r="C13" s="35" t="s">
        <v>27</v>
      </c>
      <c r="D13" s="1"/>
      <c r="E13" s="1"/>
      <c r="F13" s="1"/>
      <c r="G13" s="28"/>
      <c r="H13" s="34"/>
    </row>
    <row r="14" spans="1:8" ht="15.75">
      <c r="A14" s="29" t="str">
        <f>+$B$6&amp;C14</f>
        <v>IL&amp;FS  Infrastructure Debt Fund Series 1BIL&amp;FS Solar Power Limited</v>
      </c>
      <c r="B14" s="32">
        <v>1</v>
      </c>
      <c r="C14" s="1" t="s">
        <v>41</v>
      </c>
      <c r="D14" s="1" t="s">
        <v>42</v>
      </c>
      <c r="E14" s="1" t="s">
        <v>86</v>
      </c>
      <c r="F14" s="39">
        <v>547</v>
      </c>
      <c r="G14" s="28">
        <v>5860.24329</v>
      </c>
      <c r="H14" s="34">
        <v>0.1547269624937429</v>
      </c>
    </row>
    <row r="15" spans="1:9" ht="15.75">
      <c r="A15" s="29" t="str">
        <f>+$B$6&amp;C15</f>
        <v>IL&amp;FS  Infrastructure Debt Fund Series 1BIL&amp;FS Wind Energy Limited</v>
      </c>
      <c r="B15" s="32">
        <f>+B14+1</f>
        <v>2</v>
      </c>
      <c r="C15" s="1" t="s">
        <v>45</v>
      </c>
      <c r="D15" s="1" t="s">
        <v>34</v>
      </c>
      <c r="E15" s="1" t="s">
        <v>87</v>
      </c>
      <c r="F15" s="39">
        <v>200</v>
      </c>
      <c r="G15" s="28">
        <v>2485.01712</v>
      </c>
      <c r="H15" s="34">
        <v>0.06561146554762728</v>
      </c>
      <c r="I15" s="62"/>
    </row>
    <row r="16" spans="1:9" ht="15.75">
      <c r="A16" s="29" t="str">
        <f>+$B$6&amp;C16</f>
        <v>IL&amp;FS  Infrastructure Debt Fund Series 1BIL&amp;FS Wind Energy Limited.</v>
      </c>
      <c r="B16" s="32">
        <f>+B15+1</f>
        <v>3</v>
      </c>
      <c r="C16" s="1" t="s">
        <v>71</v>
      </c>
      <c r="D16" s="1" t="s">
        <v>34</v>
      </c>
      <c r="E16" s="1" t="s">
        <v>75</v>
      </c>
      <c r="F16" s="39">
        <v>35</v>
      </c>
      <c r="G16" s="28">
        <v>434.878</v>
      </c>
      <c r="H16" s="34">
        <v>0.011482006576446066</v>
      </c>
      <c r="I16" s="62"/>
    </row>
    <row r="17" spans="1:8" ht="15.75">
      <c r="A17" s="29" t="str">
        <f>+$B$6&amp;C17</f>
        <v>IL&amp;FS  Infrastructure Debt Fund Series 1BBhilwara Green Energy Limited</v>
      </c>
      <c r="B17" s="32">
        <f>+B16+1</f>
        <v>4</v>
      </c>
      <c r="C17" s="1" t="s">
        <v>18</v>
      </c>
      <c r="D17" s="1" t="s">
        <v>35</v>
      </c>
      <c r="E17" s="1" t="s">
        <v>88</v>
      </c>
      <c r="F17" s="39">
        <v>117143</v>
      </c>
      <c r="G17" s="28">
        <v>1171.42991</v>
      </c>
      <c r="H17" s="34">
        <v>0.030929055805227267</v>
      </c>
    </row>
    <row r="18" spans="1:8" ht="15.75">
      <c r="A18" s="29" t="str">
        <f>+$B$6&amp;C18</f>
        <v>IL&amp;FS  Infrastructure Debt Fund Series 1BBabcock Borsig Limited</v>
      </c>
      <c r="B18" s="32">
        <f>+B17+1</f>
        <v>5</v>
      </c>
      <c r="C18" s="1" t="s">
        <v>32</v>
      </c>
      <c r="D18" s="1" t="s">
        <v>31</v>
      </c>
      <c r="E18" s="1" t="s">
        <v>89</v>
      </c>
      <c r="F18" s="39">
        <v>20</v>
      </c>
      <c r="G18" s="28">
        <v>211.62031</v>
      </c>
      <c r="H18" s="34">
        <v>0.005587373449863076</v>
      </c>
    </row>
    <row r="19" spans="2:8" ht="15.75">
      <c r="B19" s="32"/>
      <c r="C19" s="1"/>
      <c r="D19" s="1"/>
      <c r="E19" s="1"/>
      <c r="F19" s="39"/>
      <c r="G19" s="28"/>
      <c r="H19" s="34"/>
    </row>
    <row r="20" spans="2:8" ht="15.75">
      <c r="B20" s="32"/>
      <c r="C20" s="35" t="s">
        <v>28</v>
      </c>
      <c r="D20" s="1"/>
      <c r="E20" s="1"/>
      <c r="F20" s="33"/>
      <c r="G20" s="28"/>
      <c r="H20" s="34"/>
    </row>
    <row r="21" spans="1:8" ht="15.75">
      <c r="A21" s="29" t="str">
        <f aca="true" t="shared" si="0" ref="A21:A26">+$B$6&amp;C21</f>
        <v>IL&amp;FS  Infrastructure Debt Fund Series 1BBhilangana Hydro Power Limited</v>
      </c>
      <c r="B21" s="32">
        <f>+B18+1</f>
        <v>6</v>
      </c>
      <c r="C21" s="1" t="s">
        <v>16</v>
      </c>
      <c r="D21" s="1" t="s">
        <v>39</v>
      </c>
      <c r="E21" s="1" t="s">
        <v>80</v>
      </c>
      <c r="F21" s="39">
        <v>580</v>
      </c>
      <c r="G21" s="28">
        <v>5800</v>
      </c>
      <c r="H21" s="34">
        <v>0.153136369610298</v>
      </c>
    </row>
    <row r="22" spans="1:8" ht="15.75">
      <c r="A22" s="29" t="str">
        <f t="shared" si="0"/>
        <v>IL&amp;FS  Infrastructure Debt Fund Series 1BAD Hydro Power Limited</v>
      </c>
      <c r="B22" s="32">
        <f>+B21+1</f>
        <v>7</v>
      </c>
      <c r="C22" s="1" t="s">
        <v>17</v>
      </c>
      <c r="D22" s="1" t="s">
        <v>38</v>
      </c>
      <c r="E22" s="1" t="s">
        <v>90</v>
      </c>
      <c r="F22" s="39">
        <v>406649</v>
      </c>
      <c r="G22" s="28">
        <v>4102.36494</v>
      </c>
      <c r="H22" s="34">
        <v>0.10831401271175312</v>
      </c>
    </row>
    <row r="23" spans="1:8" ht="15.75">
      <c r="A23" s="29" t="str">
        <f t="shared" si="0"/>
        <v>IL&amp;FS  Infrastructure Debt Fund Series 1BBG Wind Power Limited</v>
      </c>
      <c r="B23" s="32">
        <f>+B22+1</f>
        <v>8</v>
      </c>
      <c r="C23" s="1" t="s">
        <v>40</v>
      </c>
      <c r="D23" s="1" t="s">
        <v>36</v>
      </c>
      <c r="E23" s="1" t="s">
        <v>91</v>
      </c>
      <c r="F23" s="39">
        <v>207388</v>
      </c>
      <c r="G23" s="28">
        <v>2073.88</v>
      </c>
      <c r="H23" s="34">
        <v>0.05475628520817325</v>
      </c>
    </row>
    <row r="24" spans="1:8" ht="15.75">
      <c r="A24" s="29" t="str">
        <f t="shared" si="0"/>
        <v>IL&amp;FS  Infrastructure Debt Fund Series 1BGHV Hospitality India Pvt Limited</v>
      </c>
      <c r="B24" s="32">
        <f>+B23+1</f>
        <v>9</v>
      </c>
      <c r="C24" s="1" t="s">
        <v>47</v>
      </c>
      <c r="D24" s="1" t="s">
        <v>31</v>
      </c>
      <c r="E24" s="1" t="s">
        <v>110</v>
      </c>
      <c r="F24" s="39">
        <v>200</v>
      </c>
      <c r="G24" s="28">
        <v>2019.9589</v>
      </c>
      <c r="H24" s="34">
        <v>0.05333261598413983</v>
      </c>
    </row>
    <row r="25" spans="1:8" ht="15.75">
      <c r="A25" s="29" t="str">
        <f>+$B$6&amp;" "&amp;C25</f>
        <v>IL&amp;FS  Infrastructure Debt Fund Series 1B Babcock Borsig Limited</v>
      </c>
      <c r="B25" s="32">
        <f>+B24+1</f>
        <v>10</v>
      </c>
      <c r="C25" s="1" t="s">
        <v>32</v>
      </c>
      <c r="D25" s="1" t="s">
        <v>31</v>
      </c>
      <c r="E25" s="1" t="s">
        <v>92</v>
      </c>
      <c r="F25" s="39">
        <v>150</v>
      </c>
      <c r="G25" s="28">
        <v>1589.19615</v>
      </c>
      <c r="H25" s="34">
        <v>0.04195926362235562</v>
      </c>
    </row>
    <row r="26" spans="1:8" ht="15.75">
      <c r="A26" s="29" t="str">
        <f t="shared" si="0"/>
        <v>IL&amp;FS  Infrastructure Debt Fund Series 1BAMRI Hospitals Limited</v>
      </c>
      <c r="B26" s="32">
        <f>+B25+1</f>
        <v>11</v>
      </c>
      <c r="C26" s="1" t="s">
        <v>20</v>
      </c>
      <c r="D26" s="1" t="s">
        <v>37</v>
      </c>
      <c r="E26" s="1" t="s">
        <v>93</v>
      </c>
      <c r="F26" s="39">
        <v>20</v>
      </c>
      <c r="G26" s="28">
        <v>199.91644</v>
      </c>
      <c r="H26" s="34">
        <v>0.005278358249485339</v>
      </c>
    </row>
    <row r="27" spans="2:9" ht="15.75">
      <c r="B27" s="32"/>
      <c r="C27" s="20" t="s">
        <v>7</v>
      </c>
      <c r="D27" s="43"/>
      <c r="E27" s="43"/>
      <c r="F27" s="43"/>
      <c r="G27" s="44">
        <f>SUM(G14:G26)</f>
        <v>25948.505060000007</v>
      </c>
      <c r="H27" s="60">
        <f>SUM(H14:H26)</f>
        <v>0.6851137692591117</v>
      </c>
      <c r="I27" s="8"/>
    </row>
    <row r="28" spans="2:9" ht="15.75">
      <c r="B28" s="32"/>
      <c r="C28" s="8"/>
      <c r="D28" s="8"/>
      <c r="E28" s="8"/>
      <c r="F28" s="8"/>
      <c r="G28" s="47"/>
      <c r="H28" s="48"/>
      <c r="I28" s="8"/>
    </row>
    <row r="29" spans="2:11" ht="15.75">
      <c r="B29" s="32"/>
      <c r="C29" s="35" t="s">
        <v>21</v>
      </c>
      <c r="D29" s="1"/>
      <c r="E29" s="1"/>
      <c r="F29" s="1"/>
      <c r="G29" s="28"/>
      <c r="H29" s="34"/>
      <c r="J29" s="36" t="s">
        <v>4</v>
      </c>
      <c r="K29" s="37" t="s">
        <v>5</v>
      </c>
    </row>
    <row r="30" spans="2:11" ht="15.75">
      <c r="B30" s="32"/>
      <c r="C30" s="11" t="s">
        <v>23</v>
      </c>
      <c r="D30" s="40"/>
      <c r="E30" s="40"/>
      <c r="F30" s="40"/>
      <c r="G30" s="28">
        <v>343.0585449</v>
      </c>
      <c r="H30" s="34">
        <f>+G30/G41</f>
        <v>0.009057713815478865</v>
      </c>
      <c r="J30" s="29" t="s">
        <v>3</v>
      </c>
      <c r="K30" s="31">
        <v>0.2227</v>
      </c>
    </row>
    <row r="31" spans="2:11" ht="15.75">
      <c r="B31" s="32"/>
      <c r="C31" s="1"/>
      <c r="D31" s="1"/>
      <c r="E31" s="1"/>
      <c r="F31" s="1"/>
      <c r="G31" s="40"/>
      <c r="H31" s="41"/>
      <c r="J31" s="29" t="s">
        <v>13</v>
      </c>
      <c r="K31" s="31">
        <v>0.0921</v>
      </c>
    </row>
    <row r="32" spans="2:12" s="2" customFormat="1" ht="15.75">
      <c r="B32" s="18"/>
      <c r="C32" s="20" t="s">
        <v>7</v>
      </c>
      <c r="D32" s="20"/>
      <c r="E32" s="20"/>
      <c r="F32" s="20"/>
      <c r="G32" s="42">
        <f>SUM(G30:G31)</f>
        <v>343.0585449</v>
      </c>
      <c r="H32" s="46">
        <f>SUM(H30:H31)</f>
        <v>0.009057713815478865</v>
      </c>
      <c r="I32" s="8"/>
      <c r="J32" s="2" t="s">
        <v>6</v>
      </c>
      <c r="K32" s="3">
        <v>0.0161</v>
      </c>
      <c r="L32" s="1"/>
    </row>
    <row r="33" spans="2:8" ht="15.75">
      <c r="B33" s="32"/>
      <c r="C33" s="1"/>
      <c r="D33" s="1"/>
      <c r="E33" s="1"/>
      <c r="F33" s="1"/>
      <c r="G33" s="28"/>
      <c r="H33" s="34"/>
    </row>
    <row r="34" spans="2:8" ht="15.75">
      <c r="B34" s="32"/>
      <c r="C34" s="35" t="s">
        <v>15</v>
      </c>
      <c r="D34" s="1"/>
      <c r="E34" s="1"/>
      <c r="F34" s="33"/>
      <c r="G34" s="28">
        <v>33.17</v>
      </c>
      <c r="H34" s="57">
        <f>G34/G41</f>
        <v>0.0008757816172368251</v>
      </c>
    </row>
    <row r="35" spans="2:8" ht="15.75">
      <c r="B35" s="32"/>
      <c r="C35" s="20" t="s">
        <v>7</v>
      </c>
      <c r="D35" s="20"/>
      <c r="E35" s="20"/>
      <c r="F35" s="20"/>
      <c r="G35" s="22">
        <f>SUM(G34:G34)</f>
        <v>33.17</v>
      </c>
      <c r="H35" s="56">
        <f>H34</f>
        <v>0.0008757816172368251</v>
      </c>
    </row>
    <row r="36" spans="2:8" ht="15.75">
      <c r="B36" s="32"/>
      <c r="C36" s="1"/>
      <c r="D36" s="1"/>
      <c r="E36" s="1"/>
      <c r="F36" s="1"/>
      <c r="G36" s="28"/>
      <c r="H36" s="34"/>
    </row>
    <row r="37" spans="2:8" ht="15.75">
      <c r="B37" s="32"/>
      <c r="C37" s="35" t="s">
        <v>12</v>
      </c>
      <c r="D37" s="1"/>
      <c r="E37" s="1"/>
      <c r="F37" s="1"/>
      <c r="G37" s="28"/>
      <c r="H37" s="34"/>
    </row>
    <row r="38" spans="2:8" ht="15.75">
      <c r="B38" s="32">
        <v>1</v>
      </c>
      <c r="C38" s="1" t="s">
        <v>9</v>
      </c>
      <c r="D38" s="1"/>
      <c r="E38" s="1"/>
      <c r="F38" s="1"/>
      <c r="G38" s="28">
        <f>G41-G27-G32-G35-G39</f>
        <v>-51.461305700000594</v>
      </c>
      <c r="H38" s="34">
        <f>G38/$G$41</f>
        <v>-0.0013587237121213494</v>
      </c>
    </row>
    <row r="39" spans="2:8" ht="15.75">
      <c r="B39" s="32">
        <v>2</v>
      </c>
      <c r="C39" s="28" t="s">
        <v>8</v>
      </c>
      <c r="D39" s="1"/>
      <c r="E39" s="1"/>
      <c r="F39" s="1"/>
      <c r="G39" s="28">
        <v>11601.466502299998</v>
      </c>
      <c r="H39" s="34">
        <f>G39/$G$41</f>
        <v>0.3063114590202938</v>
      </c>
    </row>
    <row r="40" spans="2:12" s="2" customFormat="1" ht="15.75">
      <c r="B40" s="18"/>
      <c r="C40" s="20" t="s">
        <v>7</v>
      </c>
      <c r="D40" s="20"/>
      <c r="E40" s="20"/>
      <c r="F40" s="20"/>
      <c r="G40" s="22">
        <f>SUM(G38:G39)</f>
        <v>11550.005196599997</v>
      </c>
      <c r="H40" s="27">
        <f>G40/G41</f>
        <v>0.3049527353081724</v>
      </c>
      <c r="I40" s="8"/>
      <c r="K40" s="3"/>
      <c r="L40" s="1"/>
    </row>
    <row r="41" spans="2:12" s="2" customFormat="1" ht="15.75">
      <c r="B41" s="18"/>
      <c r="C41" s="23" t="s">
        <v>10</v>
      </c>
      <c r="D41" s="23"/>
      <c r="E41" s="23"/>
      <c r="F41" s="23"/>
      <c r="G41" s="24">
        <v>37874.7388015</v>
      </c>
      <c r="H41" s="55">
        <f>+H40+H27+H32+H35</f>
        <v>0.9999999999999997</v>
      </c>
      <c r="I41" s="9"/>
      <c r="K41" s="3"/>
      <c r="L41" s="1"/>
    </row>
    <row r="42" spans="2:8" ht="15.75">
      <c r="B42" s="32"/>
      <c r="C42" s="1"/>
      <c r="D42" s="1"/>
      <c r="E42" s="1"/>
      <c r="F42" s="1"/>
      <c r="G42" s="7"/>
      <c r="H42" s="38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7" zoomScaleNormal="85" zoomScaleSheetLayoutView="87" zoomScalePageLayoutView="0" workbookViewId="0" topLeftCell="B1">
      <selection activeCell="E24" sqref="E24"/>
    </sheetView>
  </sheetViews>
  <sheetFormatPr defaultColWidth="9.140625" defaultRowHeight="12.75"/>
  <cols>
    <col min="1" max="1" width="7.00390625" style="2" hidden="1" customWidth="1"/>
    <col min="2" max="2" width="7.57421875" style="2" customWidth="1"/>
    <col min="3" max="3" width="58.7109375" style="2" customWidth="1"/>
    <col min="4" max="4" width="17.57421875" style="2" customWidth="1"/>
    <col min="5" max="5" width="16.28125" style="2" customWidth="1"/>
    <col min="6" max="6" width="11.00390625" style="2" bestFit="1" customWidth="1"/>
    <col min="7" max="7" width="17.8515625" style="2" customWidth="1"/>
    <col min="8" max="8" width="14.7109375" style="2" customWidth="1"/>
    <col min="9" max="16384" width="9.140625" style="2" customWidth="1"/>
  </cols>
  <sheetData>
    <row r="1" ht="15.75">
      <c r="F1" s="5"/>
    </row>
    <row r="2" ht="15.75">
      <c r="F2" s="5"/>
    </row>
    <row r="3" ht="15.75">
      <c r="F3" s="5"/>
    </row>
    <row r="4" ht="15.75">
      <c r="F4" s="5"/>
    </row>
    <row r="5" spans="2:6" ht="15.75">
      <c r="B5" s="11" t="str">
        <f>+1B!B5</f>
        <v>The IL&amp;FS Financial Centre, 7th Floor, Plot C-22, G-Block, Bandra Kurla Complex, Bandra East, Mumbai-400051 (www.ilfsinfrafund.com)</v>
      </c>
      <c r="F5" s="5"/>
    </row>
    <row r="6" spans="2:8" ht="15.75" customHeight="1">
      <c r="B6" s="119" t="s">
        <v>26</v>
      </c>
      <c r="C6" s="120"/>
      <c r="D6" s="120"/>
      <c r="E6" s="120"/>
      <c r="F6" s="120"/>
      <c r="G6" s="120"/>
      <c r="H6" s="121"/>
    </row>
    <row r="7" spans="2:8" ht="15.75" customHeight="1">
      <c r="B7" s="131" t="str">
        <f>+1B!B7:H7</f>
        <v>Monthly  Portfolio statement as on July 31, 2018</v>
      </c>
      <c r="C7" s="132"/>
      <c r="D7" s="132"/>
      <c r="E7" s="132"/>
      <c r="F7" s="132"/>
      <c r="G7" s="132"/>
      <c r="H7" s="133"/>
    </row>
    <row r="8" spans="2:8" ht="15.75">
      <c r="B8" s="125"/>
      <c r="C8" s="126"/>
      <c r="D8" s="126"/>
      <c r="E8" s="126"/>
      <c r="F8" s="126"/>
      <c r="G8" s="126"/>
      <c r="H8" s="127"/>
    </row>
    <row r="9" spans="2:8" ht="15.75">
      <c r="B9" s="16"/>
      <c r="C9" s="10"/>
      <c r="D9" s="10"/>
      <c r="E9" s="10"/>
      <c r="F9" s="10"/>
      <c r="G9" s="10"/>
      <c r="H9" s="17"/>
    </row>
    <row r="10" spans="2:8" ht="15.75">
      <c r="B10" s="128" t="s">
        <v>0</v>
      </c>
      <c r="C10" s="129" t="s">
        <v>1</v>
      </c>
      <c r="D10" s="129" t="s">
        <v>14</v>
      </c>
      <c r="E10" s="117" t="s">
        <v>65</v>
      </c>
      <c r="F10" s="129" t="s">
        <v>11</v>
      </c>
      <c r="G10" s="51" t="s">
        <v>29</v>
      </c>
      <c r="H10" s="130" t="s">
        <v>2</v>
      </c>
    </row>
    <row r="11" spans="2:8" ht="15.75">
      <c r="B11" s="128"/>
      <c r="C11" s="129"/>
      <c r="D11" s="129"/>
      <c r="E11" s="117"/>
      <c r="F11" s="129"/>
      <c r="G11" s="51" t="s">
        <v>30</v>
      </c>
      <c r="H11" s="130"/>
    </row>
    <row r="12" spans="2:8" s="1" customFormat="1" ht="15.75">
      <c r="B12" s="18"/>
      <c r="C12" s="11"/>
      <c r="D12" s="11"/>
      <c r="E12" s="11"/>
      <c r="F12" s="11"/>
      <c r="G12" s="19"/>
      <c r="H12" s="26"/>
    </row>
    <row r="13" spans="2:8" s="1" customFormat="1" ht="15.75">
      <c r="B13" s="18"/>
      <c r="C13" s="35" t="s">
        <v>27</v>
      </c>
      <c r="D13" s="11"/>
      <c r="E13" s="11"/>
      <c r="F13" s="11"/>
      <c r="G13" s="19"/>
      <c r="H13" s="26"/>
    </row>
    <row r="14" spans="1:8" s="1" customFormat="1" ht="15.75">
      <c r="A14" s="1" t="str">
        <f aca="true" t="shared" si="0" ref="A14:A25">+$B$6&amp;C14</f>
        <v>IL&amp;FS  Infrastructure Debt Fund Series 1CBhilwara Green Energy Limited</v>
      </c>
      <c r="B14" s="32">
        <v>1</v>
      </c>
      <c r="C14" s="1" t="s">
        <v>18</v>
      </c>
      <c r="D14" s="1" t="s">
        <v>35</v>
      </c>
      <c r="E14" s="1" t="s">
        <v>94</v>
      </c>
      <c r="F14" s="39">
        <v>458496</v>
      </c>
      <c r="G14" s="28">
        <v>4584.95999</v>
      </c>
      <c r="H14" s="34">
        <v>0.1036469585528732</v>
      </c>
    </row>
    <row r="15" spans="1:8" s="1" customFormat="1" ht="15.75">
      <c r="A15" s="1" t="str">
        <f t="shared" si="0"/>
        <v>IL&amp;FS  Infrastructure Debt Fund Series 1CIL&amp;FS Solar Power Limited</v>
      </c>
      <c r="B15" s="32">
        <f>+B14+1</f>
        <v>2</v>
      </c>
      <c r="C15" s="1" t="s">
        <v>41</v>
      </c>
      <c r="D15" s="1" t="s">
        <v>42</v>
      </c>
      <c r="E15" s="1" t="s">
        <v>86</v>
      </c>
      <c r="F15" s="39">
        <v>619</v>
      </c>
      <c r="G15" s="28">
        <v>6631.60986</v>
      </c>
      <c r="H15" s="34">
        <v>0.1499132367125073</v>
      </c>
    </row>
    <row r="16" spans="1:8" s="1" customFormat="1" ht="15.75">
      <c r="A16" s="1" t="str">
        <f t="shared" si="0"/>
        <v>IL&amp;FS  Infrastructure Debt Fund Series 1CIL&amp;FS Wind Energy Limited</v>
      </c>
      <c r="B16" s="32">
        <v>3</v>
      </c>
      <c r="C16" s="1" t="s">
        <v>45</v>
      </c>
      <c r="D16" s="1" t="s">
        <v>34</v>
      </c>
      <c r="E16" s="1" t="s">
        <v>95</v>
      </c>
      <c r="F16" s="39">
        <v>299</v>
      </c>
      <c r="G16" s="28">
        <v>3715.10061</v>
      </c>
      <c r="H16" s="34">
        <v>0.08398304015394994</v>
      </c>
    </row>
    <row r="17" spans="1:8" s="1" customFormat="1" ht="15.75">
      <c r="A17" s="1" t="str">
        <f t="shared" si="0"/>
        <v>IL&amp;FS  Infrastructure Debt Fund Series 1CBabcock Borsig Limited</v>
      </c>
      <c r="B17" s="32">
        <f>+B16+1</f>
        <v>4</v>
      </c>
      <c r="C17" s="1" t="s">
        <v>32</v>
      </c>
      <c r="D17" s="1" t="s">
        <v>31</v>
      </c>
      <c r="E17" s="1" t="s">
        <v>89</v>
      </c>
      <c r="F17" s="39">
        <v>85</v>
      </c>
      <c r="G17" s="28">
        <v>887.28583</v>
      </c>
      <c r="H17" s="34">
        <v>0.020057858268586918</v>
      </c>
    </row>
    <row r="18" spans="1:8" s="1" customFormat="1" ht="15.75">
      <c r="A18" s="1" t="str">
        <f t="shared" si="0"/>
        <v>IL&amp;FS  Infrastructure Debt Fund Series 1C</v>
      </c>
      <c r="B18" s="32"/>
      <c r="F18" s="39"/>
      <c r="G18" s="28"/>
      <c r="H18" s="34"/>
    </row>
    <row r="19" spans="1:8" s="1" customFormat="1" ht="15.75">
      <c r="A19" s="1" t="str">
        <f t="shared" si="0"/>
        <v>IL&amp;FS  Infrastructure Debt Fund Series 1CNon Convertible Debentures-Privately placed (Unlisted)</v>
      </c>
      <c r="B19" s="32"/>
      <c r="C19" s="35" t="s">
        <v>28</v>
      </c>
      <c r="F19" s="39"/>
      <c r="G19" s="28"/>
      <c r="H19" s="34"/>
    </row>
    <row r="20" spans="1:8" s="1" customFormat="1" ht="15.75">
      <c r="A20" s="1" t="str">
        <f t="shared" si="0"/>
        <v>IL&amp;FS  Infrastructure Debt Fund Series 1CKanchanjunga Power Company Private Limited</v>
      </c>
      <c r="B20" s="32">
        <f>+B17+1</f>
        <v>5</v>
      </c>
      <c r="C20" s="1" t="s">
        <v>43</v>
      </c>
      <c r="D20" s="1" t="s">
        <v>44</v>
      </c>
      <c r="E20" s="1" t="s">
        <v>96</v>
      </c>
      <c r="F20" s="39">
        <v>650</v>
      </c>
      <c r="G20" s="28">
        <v>6500</v>
      </c>
      <c r="H20" s="34">
        <v>0.14693808278873896</v>
      </c>
    </row>
    <row r="21" spans="1:8" s="1" customFormat="1" ht="15.75">
      <c r="A21" s="1" t="str">
        <f>+$B$6&amp;" "&amp;C21</f>
        <v>IL&amp;FS  Infrastructure Debt Fund Series 1C Babcock Borsig Limited</v>
      </c>
      <c r="B21" s="32">
        <f>+B20+1</f>
        <v>6</v>
      </c>
      <c r="C21" s="1" t="s">
        <v>32</v>
      </c>
      <c r="D21" s="1" t="s">
        <v>31</v>
      </c>
      <c r="E21" s="1" t="s">
        <v>92</v>
      </c>
      <c r="F21" s="39">
        <v>552</v>
      </c>
      <c r="G21" s="28">
        <v>5848.24184</v>
      </c>
      <c r="H21" s="34">
        <v>0.13220452979299802</v>
      </c>
    </row>
    <row r="22" spans="1:8" s="1" customFormat="1" ht="15.75">
      <c r="A22" s="1" t="str">
        <f t="shared" si="0"/>
        <v>IL&amp;FS  Infrastructure Debt Fund Series 1CAD Hydro Power Limited</v>
      </c>
      <c r="B22" s="32">
        <f>+B21+1</f>
        <v>7</v>
      </c>
      <c r="C22" s="1" t="s">
        <v>17</v>
      </c>
      <c r="D22" s="1" t="s">
        <v>38</v>
      </c>
      <c r="E22" s="1" t="s">
        <v>97</v>
      </c>
      <c r="F22" s="39">
        <v>484635</v>
      </c>
      <c r="G22" s="28">
        <v>4889.10493</v>
      </c>
      <c r="H22" s="34">
        <v>0.11052241614879567</v>
      </c>
    </row>
    <row r="23" spans="1:8" s="1" customFormat="1" ht="15.75">
      <c r="A23" s="1" t="str">
        <f t="shared" si="0"/>
        <v>IL&amp;FS  Infrastructure Debt Fund Series 1CGHV Hospitality India Pvt Limited</v>
      </c>
      <c r="B23" s="32">
        <f>+B22+1</f>
        <v>8</v>
      </c>
      <c r="C23" s="1" t="s">
        <v>47</v>
      </c>
      <c r="D23" s="1" t="s">
        <v>31</v>
      </c>
      <c r="E23" s="1" t="s">
        <v>110</v>
      </c>
      <c r="F23" s="39">
        <v>270</v>
      </c>
      <c r="G23" s="28">
        <v>2726.94452</v>
      </c>
      <c r="H23" s="34">
        <v>0.06164492302154739</v>
      </c>
    </row>
    <row r="24" spans="1:8" s="1" customFormat="1" ht="15.75">
      <c r="A24" s="1" t="str">
        <f t="shared" si="0"/>
        <v>IL&amp;FS  Infrastructure Debt Fund Series 1CBhilangana Hydro Power Limited</v>
      </c>
      <c r="B24" s="32">
        <f>+B23+1</f>
        <v>9</v>
      </c>
      <c r="C24" s="1" t="s">
        <v>16</v>
      </c>
      <c r="D24" s="1" t="s">
        <v>39</v>
      </c>
      <c r="E24" s="1" t="s">
        <v>80</v>
      </c>
      <c r="F24" s="39">
        <v>261</v>
      </c>
      <c r="G24" s="28">
        <v>2610</v>
      </c>
      <c r="H24" s="34">
        <v>0.05900129170440134</v>
      </c>
    </row>
    <row r="25" spans="1:8" s="1" customFormat="1" ht="15.75">
      <c r="A25" s="1" t="str">
        <f t="shared" si="0"/>
        <v>IL&amp;FS  Infrastructure Debt Fund Series 1CAMRI Hospitals Limited</v>
      </c>
      <c r="B25" s="32">
        <f>+B24+1</f>
        <v>10</v>
      </c>
      <c r="C25" s="1" t="s">
        <v>20</v>
      </c>
      <c r="D25" s="1" t="s">
        <v>37</v>
      </c>
      <c r="E25" s="1" t="s">
        <v>98</v>
      </c>
      <c r="F25" s="39">
        <v>120</v>
      </c>
      <c r="G25" s="28">
        <v>1199.49864</v>
      </c>
      <c r="H25" s="34">
        <v>0.02711569699527689</v>
      </c>
    </row>
    <row r="26" spans="2:8" s="1" customFormat="1" ht="15.75">
      <c r="B26" s="18"/>
      <c r="C26" s="20" t="s">
        <v>7</v>
      </c>
      <c r="D26" s="20"/>
      <c r="E26" s="20"/>
      <c r="F26" s="20"/>
      <c r="G26" s="22">
        <f>SUM(G14:G25)</f>
        <v>39592.74621999999</v>
      </c>
      <c r="H26" s="27">
        <f>SUM(H14:H25)</f>
        <v>0.8950280341396758</v>
      </c>
    </row>
    <row r="27" spans="2:8" s="1" customFormat="1" ht="15.75">
      <c r="B27" s="18"/>
      <c r="C27" s="8"/>
      <c r="D27" s="8"/>
      <c r="E27" s="8"/>
      <c r="F27" s="8"/>
      <c r="G27" s="47"/>
      <c r="H27" s="48"/>
    </row>
    <row r="28" spans="2:8" ht="15.75">
      <c r="B28" s="18"/>
      <c r="C28" s="35" t="s">
        <v>21</v>
      </c>
      <c r="D28" s="11"/>
      <c r="E28" s="11"/>
      <c r="F28" s="11"/>
      <c r="G28" s="19"/>
      <c r="H28" s="26"/>
    </row>
    <row r="29" spans="2:8" ht="15.75">
      <c r="B29" s="18"/>
      <c r="C29" s="11" t="s">
        <v>23</v>
      </c>
      <c r="D29" s="45"/>
      <c r="E29" s="45"/>
      <c r="F29" s="45"/>
      <c r="G29" s="19">
        <v>1735.2964364</v>
      </c>
      <c r="H29" s="26">
        <f>+G29/G39</f>
        <v>0.039227866374576446</v>
      </c>
    </row>
    <row r="30" spans="2:8" ht="15.75">
      <c r="B30" s="18"/>
      <c r="C30" s="20" t="s">
        <v>7</v>
      </c>
      <c r="D30" s="20"/>
      <c r="E30" s="20"/>
      <c r="F30" s="20"/>
      <c r="G30" s="22">
        <f>SUM(G29:G29)</f>
        <v>1735.2964364</v>
      </c>
      <c r="H30" s="27">
        <f>SUM(H29)</f>
        <v>0.039227866374576446</v>
      </c>
    </row>
    <row r="31" spans="2:8" s="1" customFormat="1" ht="15.75">
      <c r="B31" s="18"/>
      <c r="C31" s="11"/>
      <c r="D31" s="11"/>
      <c r="E31" s="11"/>
      <c r="F31" s="11"/>
      <c r="G31" s="19"/>
      <c r="H31" s="26"/>
    </row>
    <row r="32" spans="2:8" s="1" customFormat="1" ht="15.75">
      <c r="B32" s="32"/>
      <c r="C32" s="35" t="s">
        <v>15</v>
      </c>
      <c r="F32" s="33"/>
      <c r="G32" s="28">
        <v>90.1600001</v>
      </c>
      <c r="H32" s="57">
        <f>G32/G39</f>
        <v>0.002038144239834848</v>
      </c>
    </row>
    <row r="33" spans="2:8" s="1" customFormat="1" ht="15.75">
      <c r="B33" s="18"/>
      <c r="C33" s="20" t="s">
        <v>7</v>
      </c>
      <c r="D33" s="20"/>
      <c r="E33" s="20"/>
      <c r="F33" s="21"/>
      <c r="G33" s="22">
        <f>SUM(G32:G32)</f>
        <v>90.1600001</v>
      </c>
      <c r="H33" s="56">
        <f>H32</f>
        <v>0.002038144239834848</v>
      </c>
    </row>
    <row r="34" spans="2:8" s="1" customFormat="1" ht="15.75">
      <c r="B34" s="18"/>
      <c r="C34" s="11"/>
      <c r="D34" s="11"/>
      <c r="E34" s="11"/>
      <c r="F34" s="11"/>
      <c r="G34" s="19"/>
      <c r="H34" s="26"/>
    </row>
    <row r="35" spans="2:8" s="1" customFormat="1" ht="15.75">
      <c r="B35" s="18"/>
      <c r="C35" s="35" t="s">
        <v>12</v>
      </c>
      <c r="D35" s="11"/>
      <c r="E35" s="11"/>
      <c r="F35" s="11"/>
      <c r="G35" s="19"/>
      <c r="H35" s="26"/>
    </row>
    <row r="36" spans="2:8" ht="15.75">
      <c r="B36" s="32">
        <v>1</v>
      </c>
      <c r="C36" s="11" t="s">
        <v>9</v>
      </c>
      <c r="D36" s="11"/>
      <c r="E36" s="11"/>
      <c r="F36" s="11"/>
      <c r="G36" s="28">
        <f>+G39-G33-G30-G26-G37</f>
        <v>-60.382503099983296</v>
      </c>
      <c r="H36" s="26">
        <f>G36/G39</f>
        <v>-0.0013649983445379434</v>
      </c>
    </row>
    <row r="37" spans="2:8" s="1" customFormat="1" ht="15.75">
      <c r="B37" s="32">
        <v>2</v>
      </c>
      <c r="C37" s="1" t="s">
        <v>8</v>
      </c>
      <c r="G37" s="28">
        <v>2878.4995033999985</v>
      </c>
      <c r="H37" s="34">
        <f>G37/G39</f>
        <v>0.06507095359045123</v>
      </c>
    </row>
    <row r="38" spans="2:8" ht="15.75">
      <c r="B38" s="18"/>
      <c r="C38" s="20" t="s">
        <v>7</v>
      </c>
      <c r="D38" s="20"/>
      <c r="E38" s="20"/>
      <c r="F38" s="20"/>
      <c r="G38" s="22">
        <f>SUM(G36:G37)</f>
        <v>2818.117000300015</v>
      </c>
      <c r="H38" s="27">
        <f>G38/G39</f>
        <v>0.06370595524591328</v>
      </c>
    </row>
    <row r="39" spans="2:8" ht="15.75">
      <c r="B39" s="18"/>
      <c r="C39" s="23" t="s">
        <v>10</v>
      </c>
      <c r="D39" s="23"/>
      <c r="E39" s="23"/>
      <c r="F39" s="23"/>
      <c r="G39" s="24">
        <v>44236.319656800006</v>
      </c>
      <c r="H39" s="55">
        <f>+H26+H30+H38+H33</f>
        <v>1.0000000000000004</v>
      </c>
    </row>
    <row r="40" spans="2:8" ht="15.75">
      <c r="B40" s="1"/>
      <c r="C40" s="9"/>
      <c r="D40" s="9"/>
      <c r="E40" s="9"/>
      <c r="F40" s="9"/>
      <c r="G40" s="63"/>
      <c r="H40" s="64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42"/>
  <sheetViews>
    <sheetView view="pageBreakPreview" zoomScale="87" zoomScaleNormal="85" zoomScaleSheetLayoutView="87" zoomScalePageLayoutView="0" workbookViewId="0" topLeftCell="B1">
      <selection activeCell="E23" sqref="E23"/>
    </sheetView>
  </sheetViews>
  <sheetFormatPr defaultColWidth="9.140625" defaultRowHeight="12.75"/>
  <cols>
    <col min="1" max="1" width="4.7109375" style="1" hidden="1" customWidth="1"/>
    <col min="2" max="2" width="7.57421875" style="1" customWidth="1"/>
    <col min="3" max="3" width="58.7109375" style="1" customWidth="1"/>
    <col min="4" max="4" width="15.57421875" style="1" customWidth="1"/>
    <col min="5" max="5" width="18.421875" style="1" customWidth="1"/>
    <col min="6" max="6" width="10.8515625" style="65" customWidth="1"/>
    <col min="7" max="7" width="16.8515625" style="1" customWidth="1"/>
    <col min="8" max="8" width="14.7109375" style="1" customWidth="1"/>
    <col min="9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8" s="11" customFormat="1" ht="15.75" customHeight="1">
      <c r="B7" s="119" t="s">
        <v>53</v>
      </c>
      <c r="C7" s="120"/>
      <c r="D7" s="120"/>
      <c r="E7" s="120"/>
      <c r="F7" s="120"/>
      <c r="G7" s="120"/>
      <c r="H7" s="121"/>
    </row>
    <row r="8" spans="2:8" s="11" customFormat="1" ht="15.75" customHeight="1">
      <c r="B8" s="122" t="str">
        <f>+1C!B7:H7</f>
        <v>Monthly  Portfolio statement as on July 31, 2018</v>
      </c>
      <c r="C8" s="123"/>
      <c r="D8" s="123"/>
      <c r="E8" s="123"/>
      <c r="F8" s="123"/>
      <c r="G8" s="123"/>
      <c r="H8" s="124"/>
    </row>
    <row r="9" spans="2:8" ht="15.75">
      <c r="B9" s="125"/>
      <c r="C9" s="126"/>
      <c r="D9" s="126"/>
      <c r="E9" s="126"/>
      <c r="F9" s="126"/>
      <c r="G9" s="126"/>
      <c r="H9" s="127"/>
    </row>
    <row r="10" spans="2:8" ht="15.75">
      <c r="B10" s="16"/>
      <c r="C10" s="12"/>
      <c r="D10" s="13"/>
      <c r="E10" s="13"/>
      <c r="F10" s="76"/>
      <c r="G10" s="15"/>
      <c r="H10" s="75"/>
    </row>
    <row r="11" spans="2:8" s="11" customFormat="1" ht="15.75">
      <c r="B11" s="128" t="s">
        <v>0</v>
      </c>
      <c r="C11" s="134" t="s">
        <v>1</v>
      </c>
      <c r="D11" s="134" t="s">
        <v>14</v>
      </c>
      <c r="E11" s="118" t="s">
        <v>65</v>
      </c>
      <c r="F11" s="134" t="s">
        <v>11</v>
      </c>
      <c r="G11" s="74" t="s">
        <v>29</v>
      </c>
      <c r="H11" s="135" t="s">
        <v>2</v>
      </c>
    </row>
    <row r="12" spans="2:8" s="11" customFormat="1" ht="15.75">
      <c r="B12" s="128"/>
      <c r="C12" s="134"/>
      <c r="D12" s="134"/>
      <c r="E12" s="118"/>
      <c r="F12" s="134"/>
      <c r="G12" s="74" t="s">
        <v>30</v>
      </c>
      <c r="H12" s="135"/>
    </row>
    <row r="13" spans="2:8" ht="15.75">
      <c r="B13" s="32"/>
      <c r="G13" s="28"/>
      <c r="H13" s="34"/>
    </row>
    <row r="14" spans="2:8" ht="15.75">
      <c r="B14" s="32"/>
      <c r="C14" s="35" t="s">
        <v>27</v>
      </c>
      <c r="G14" s="28"/>
      <c r="H14" s="34"/>
    </row>
    <row r="15" spans="1:8" ht="15.75">
      <c r="A15" s="1" t="str">
        <f>+$B$7&amp;C15</f>
        <v>IL&amp;FS  Infrastructure Debt Fund Series 2AIL&amp;FS Wind Energy Limited</v>
      </c>
      <c r="B15" s="32">
        <v>1</v>
      </c>
      <c r="C15" s="1" t="s">
        <v>45</v>
      </c>
      <c r="D15" s="1" t="s">
        <v>34</v>
      </c>
      <c r="E15" s="1" t="s">
        <v>75</v>
      </c>
      <c r="F15" s="65">
        <v>338</v>
      </c>
      <c r="G15" s="28">
        <v>4199.67893</v>
      </c>
      <c r="H15" s="77">
        <v>0.27110828931559433</v>
      </c>
    </row>
    <row r="16" spans="1:8" ht="15.75">
      <c r="A16" s="1" t="str">
        <f aca="true" t="shared" si="0" ref="A16:A23">+$B$7&amp;C16</f>
        <v>IL&amp;FS  Infrastructure Debt Fund Series 2ABabcock Borsig Limited</v>
      </c>
      <c r="B16" s="32">
        <v>2</v>
      </c>
      <c r="C16" s="1" t="s">
        <v>32</v>
      </c>
      <c r="D16" s="1" t="s">
        <v>31</v>
      </c>
      <c r="E16" s="1" t="s">
        <v>89</v>
      </c>
      <c r="F16" s="65">
        <v>5</v>
      </c>
      <c r="G16" s="28">
        <v>52.90508</v>
      </c>
      <c r="H16" s="77">
        <v>0.003415262446004334</v>
      </c>
    </row>
    <row r="17" spans="1:8" ht="15.75">
      <c r="A17" s="1" t="str">
        <f t="shared" si="0"/>
        <v>IL&amp;FS  Infrastructure Debt Fund Series 2A</v>
      </c>
      <c r="B17" s="32"/>
      <c r="G17" s="28"/>
      <c r="H17" s="77"/>
    </row>
    <row r="18" spans="1:8" ht="15.75">
      <c r="A18" s="1" t="str">
        <f t="shared" si="0"/>
        <v>IL&amp;FS  Infrastructure Debt Fund Series 2ANon Convertible Debentures-Privately placed (Unlisted)</v>
      </c>
      <c r="B18" s="32"/>
      <c r="C18" s="35" t="s">
        <v>28</v>
      </c>
      <c r="G18" s="28"/>
      <c r="H18" s="34"/>
    </row>
    <row r="19" spans="1:8" ht="15.75">
      <c r="A19" s="1" t="str">
        <f>+$B$7&amp;" "&amp;C19</f>
        <v>IL&amp;FS  Infrastructure Debt Fund Series 2A Babcock Borsig Limited</v>
      </c>
      <c r="B19" s="32">
        <v>3</v>
      </c>
      <c r="C19" s="1" t="s">
        <v>32</v>
      </c>
      <c r="D19" s="1" t="s">
        <v>31</v>
      </c>
      <c r="E19" s="1" t="s">
        <v>76</v>
      </c>
      <c r="F19" s="65">
        <v>334</v>
      </c>
      <c r="G19" s="28">
        <v>3538.61011</v>
      </c>
      <c r="H19" s="77">
        <v>0.22843330394234854</v>
      </c>
    </row>
    <row r="20" spans="1:8" ht="15.75">
      <c r="A20" s="1" t="str">
        <f t="shared" si="0"/>
        <v>IL&amp;FS  Infrastructure Debt Fund Series 2AKanchanjunga Power Company Private Limited</v>
      </c>
      <c r="B20" s="32">
        <f>+B19+1</f>
        <v>4</v>
      </c>
      <c r="C20" s="1" t="s">
        <v>43</v>
      </c>
      <c r="D20" s="1" t="s">
        <v>44</v>
      </c>
      <c r="E20" s="1" t="s">
        <v>99</v>
      </c>
      <c r="F20" s="65">
        <v>90</v>
      </c>
      <c r="G20" s="28">
        <v>900</v>
      </c>
      <c r="H20" s="77">
        <v>0.058099074822378124</v>
      </c>
    </row>
    <row r="21" spans="1:8" ht="15.75">
      <c r="A21" s="1" t="str">
        <f t="shared" si="0"/>
        <v>IL&amp;FS  Infrastructure Debt Fund Series 2AAMRI Hospitals Limited</v>
      </c>
      <c r="B21" s="32">
        <f aca="true" t="shared" si="1" ref="B21:B27">+B20+1</f>
        <v>5</v>
      </c>
      <c r="C21" s="1" t="s">
        <v>20</v>
      </c>
      <c r="D21" s="1" t="s">
        <v>37</v>
      </c>
      <c r="E21" s="1" t="s">
        <v>83</v>
      </c>
      <c r="F21" s="65">
        <v>6</v>
      </c>
      <c r="G21" s="28">
        <v>59.97494</v>
      </c>
      <c r="H21" s="77">
        <v>0.003871653918364043</v>
      </c>
    </row>
    <row r="22" spans="1:8" ht="15.75">
      <c r="A22" s="1" t="str">
        <f t="shared" si="0"/>
        <v>IL&amp;FS  Infrastructure Debt Fund Series 2AGHV Hospitality India Pvt Ltd</v>
      </c>
      <c r="B22" s="32">
        <f t="shared" si="1"/>
        <v>6</v>
      </c>
      <c r="C22" s="1" t="s">
        <v>55</v>
      </c>
      <c r="D22" s="1" t="s">
        <v>31</v>
      </c>
      <c r="E22" s="1" t="s">
        <v>110</v>
      </c>
      <c r="F22" s="65">
        <v>220</v>
      </c>
      <c r="G22" s="28">
        <v>2221.95479</v>
      </c>
      <c r="H22" s="77">
        <v>0.14343724177350162</v>
      </c>
    </row>
    <row r="23" spans="1:8" ht="15.75">
      <c r="A23" s="1" t="str">
        <f t="shared" si="0"/>
        <v>IL&amp;FS  Infrastructure Debt Fund Series 2AJanaadhar private Limited </v>
      </c>
      <c r="B23" s="32">
        <f t="shared" si="1"/>
        <v>7</v>
      </c>
      <c r="C23" s="1" t="s">
        <v>56</v>
      </c>
      <c r="D23" s="1" t="s">
        <v>48</v>
      </c>
      <c r="E23" s="1" t="s">
        <v>100</v>
      </c>
      <c r="F23" s="65">
        <v>60</v>
      </c>
      <c r="G23" s="28">
        <v>600</v>
      </c>
      <c r="H23" s="77">
        <v>0.03873271654825208</v>
      </c>
    </row>
    <row r="24" spans="1:8" ht="15.75">
      <c r="A24" s="1" t="str">
        <f>+$B$7&amp;C24</f>
        <v>IL&amp;FS  Infrastructure Debt Fund Series 2AJanaadhar private Limited .</v>
      </c>
      <c r="B24" s="32">
        <f t="shared" si="1"/>
        <v>8</v>
      </c>
      <c r="C24" s="1" t="s">
        <v>72</v>
      </c>
      <c r="D24" s="1" t="s">
        <v>48</v>
      </c>
      <c r="E24" s="1" t="s">
        <v>101</v>
      </c>
      <c r="F24" s="65">
        <v>25</v>
      </c>
      <c r="G24" s="28">
        <v>250</v>
      </c>
      <c r="H24" s="77">
        <v>0.016138631895105036</v>
      </c>
    </row>
    <row r="25" spans="1:8" ht="15.75">
      <c r="A25" s="1" t="str">
        <f>+$B$7&amp;C25</f>
        <v>IL&amp;FS  Infrastructure Debt Fund Series 2ATanglin Development Limited</v>
      </c>
      <c r="B25" s="32">
        <f t="shared" si="1"/>
        <v>9</v>
      </c>
      <c r="C25" s="1" t="s">
        <v>62</v>
      </c>
      <c r="D25" s="1" t="s">
        <v>63</v>
      </c>
      <c r="E25" s="1" t="s">
        <v>102</v>
      </c>
      <c r="F25" s="65">
        <v>250</v>
      </c>
      <c r="G25" s="28">
        <v>2526.5411</v>
      </c>
      <c r="H25" s="77">
        <v>0.16309966712301502</v>
      </c>
    </row>
    <row r="26" spans="1:8" ht="15.75">
      <c r="A26" s="1" t="str">
        <f>+$B$7&amp;C26</f>
        <v>IL&amp;FS  Infrastructure Debt Fund Series 2ATanglin Development Limited.</v>
      </c>
      <c r="B26" s="32">
        <f t="shared" si="1"/>
        <v>10</v>
      </c>
      <c r="C26" s="1" t="s">
        <v>64</v>
      </c>
      <c r="D26" s="1" t="s">
        <v>63</v>
      </c>
      <c r="E26" s="1" t="s">
        <v>103</v>
      </c>
      <c r="F26" s="65">
        <v>90</v>
      </c>
      <c r="G26" s="28">
        <v>909.55479</v>
      </c>
      <c r="H26" s="77">
        <v>0.058715879776958246</v>
      </c>
    </row>
    <row r="27" spans="1:8" ht="15.75">
      <c r="A27" s="1" t="str">
        <f>+$B$7&amp;C27</f>
        <v>IL&amp;FS  Infrastructure Debt Fund Series 2AKaynes Technology India Private Limited</v>
      </c>
      <c r="B27" s="32">
        <f t="shared" si="1"/>
        <v>11</v>
      </c>
      <c r="C27" s="1" t="s">
        <v>73</v>
      </c>
      <c r="D27" s="1" t="s">
        <v>110</v>
      </c>
      <c r="E27" s="1" t="s">
        <v>110</v>
      </c>
      <c r="F27" s="65">
        <v>200</v>
      </c>
      <c r="G27" s="28">
        <v>200</v>
      </c>
      <c r="H27" s="77">
        <v>0.012910905516084028</v>
      </c>
    </row>
    <row r="28" spans="2:8" s="11" customFormat="1" ht="15.75">
      <c r="B28" s="18"/>
      <c r="C28" s="20" t="s">
        <v>7</v>
      </c>
      <c r="D28" s="20"/>
      <c r="E28" s="20"/>
      <c r="F28" s="20"/>
      <c r="G28" s="22">
        <f>SUM(G15:G27)</f>
        <v>15459.21974</v>
      </c>
      <c r="H28" s="78">
        <f>SUM(H15:H27)</f>
        <v>0.9979626270776053</v>
      </c>
    </row>
    <row r="29" spans="2:8" ht="15.75">
      <c r="B29" s="32"/>
      <c r="C29" s="8"/>
      <c r="D29" s="8"/>
      <c r="E29" s="8"/>
      <c r="F29" s="8"/>
      <c r="G29" s="47"/>
      <c r="H29" s="79"/>
    </row>
    <row r="30" spans="2:8" ht="15.75">
      <c r="B30" s="32"/>
      <c r="C30" s="35" t="s">
        <v>21</v>
      </c>
      <c r="G30" s="28"/>
      <c r="H30" s="34"/>
    </row>
    <row r="31" spans="2:8" ht="15.75">
      <c r="B31" s="32"/>
      <c r="C31" s="11" t="s">
        <v>23</v>
      </c>
      <c r="D31" s="67"/>
      <c r="E31" s="67"/>
      <c r="F31" s="67"/>
      <c r="G31" s="28">
        <v>6.0010241</v>
      </c>
      <c r="H31" s="34">
        <f>+G31/G41</f>
        <v>0.00038739327577421595</v>
      </c>
    </row>
    <row r="32" spans="2:8" s="11" customFormat="1" ht="15.75">
      <c r="B32" s="18"/>
      <c r="C32" s="20" t="s">
        <v>7</v>
      </c>
      <c r="D32" s="20"/>
      <c r="E32" s="20"/>
      <c r="F32" s="20"/>
      <c r="G32" s="72">
        <f>SUM(G31)</f>
        <v>6.0010241</v>
      </c>
      <c r="H32" s="78">
        <f>SUM(H31)</f>
        <v>0.00038739327577421595</v>
      </c>
    </row>
    <row r="33" spans="2:8" ht="15.75">
      <c r="B33" s="32"/>
      <c r="G33" s="28"/>
      <c r="H33" s="34"/>
    </row>
    <row r="34" spans="2:8" ht="15.75">
      <c r="B34" s="32"/>
      <c r="C34" s="35" t="s">
        <v>15</v>
      </c>
      <c r="G34" s="28">
        <v>30.75</v>
      </c>
      <c r="H34" s="57">
        <f>G34/G41</f>
        <v>0.0019850517230979195</v>
      </c>
    </row>
    <row r="35" spans="2:8" s="11" customFormat="1" ht="15.75">
      <c r="B35" s="18"/>
      <c r="C35" s="20" t="s">
        <v>7</v>
      </c>
      <c r="D35" s="20"/>
      <c r="E35" s="20"/>
      <c r="F35" s="20"/>
      <c r="G35" s="22">
        <f>SUM(G34:G34)</f>
        <v>30.75</v>
      </c>
      <c r="H35" s="56">
        <f>H34</f>
        <v>0.0019850517230979195</v>
      </c>
    </row>
    <row r="36" spans="2:8" ht="15.75">
      <c r="B36" s="32"/>
      <c r="G36" s="28"/>
      <c r="H36" s="34"/>
    </row>
    <row r="37" spans="2:8" ht="15.75">
      <c r="B37" s="32"/>
      <c r="C37" s="35" t="s">
        <v>12</v>
      </c>
      <c r="G37" s="28"/>
      <c r="H37" s="34"/>
    </row>
    <row r="38" spans="2:8" ht="15.75">
      <c r="B38" s="32">
        <f>+B34+1</f>
        <v>1</v>
      </c>
      <c r="C38" s="1" t="s">
        <v>9</v>
      </c>
      <c r="G38" s="28">
        <f>+G41-G35-G32-G28-G39</f>
        <v>-21.063516600002053</v>
      </c>
      <c r="H38" s="34">
        <f>G38/G41</f>
        <v>-0.00135974536329547</v>
      </c>
    </row>
    <row r="39" spans="2:8" ht="15.75">
      <c r="B39" s="32">
        <f>B38+1</f>
        <v>2</v>
      </c>
      <c r="C39" s="1" t="s">
        <v>8</v>
      </c>
      <c r="G39" s="28">
        <v>15.8729887</v>
      </c>
      <c r="H39" s="34">
        <f>G39/G41</f>
        <v>0.0010246732868178473</v>
      </c>
    </row>
    <row r="40" spans="2:8" s="11" customFormat="1" ht="15.75">
      <c r="B40" s="18"/>
      <c r="C40" s="20" t="s">
        <v>7</v>
      </c>
      <c r="D40" s="20"/>
      <c r="E40" s="20"/>
      <c r="F40" s="20"/>
      <c r="G40" s="80">
        <f>SUM(G38:G39)</f>
        <v>-5.190527900002053</v>
      </c>
      <c r="H40" s="27">
        <f>G40/G41</f>
        <v>-0.00033507207647762274</v>
      </c>
    </row>
    <row r="41" spans="2:8" s="11" customFormat="1" ht="15.75">
      <c r="B41" s="18"/>
      <c r="C41" s="23" t="s">
        <v>10</v>
      </c>
      <c r="D41" s="23"/>
      <c r="E41" s="23"/>
      <c r="F41" s="23"/>
      <c r="G41" s="24">
        <v>15490.780236199998</v>
      </c>
      <c r="H41" s="66">
        <f>+H40+H32+H28+H35</f>
        <v>0.9999999999999998</v>
      </c>
    </row>
    <row r="42" spans="2:8" ht="15.75">
      <c r="B42" s="32"/>
      <c r="G42" s="7"/>
      <c r="H42" s="38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8" zoomScaleNormal="85" zoomScaleSheetLayoutView="88" zoomScalePageLayoutView="0" workbookViewId="0" topLeftCell="B1">
      <selection activeCell="E28" sqref="E28"/>
    </sheetView>
  </sheetViews>
  <sheetFormatPr defaultColWidth="9.140625" defaultRowHeight="12.75"/>
  <cols>
    <col min="1" max="1" width="6.28125" style="81" hidden="1" customWidth="1"/>
    <col min="2" max="2" width="7.57421875" style="81" customWidth="1"/>
    <col min="3" max="3" width="58.140625" style="81" customWidth="1"/>
    <col min="4" max="4" width="15.421875" style="81" customWidth="1"/>
    <col min="5" max="5" width="17.28125" style="81" customWidth="1"/>
    <col min="6" max="6" width="10.7109375" style="81" customWidth="1"/>
    <col min="7" max="7" width="16.8515625" style="81" customWidth="1"/>
    <col min="8" max="8" width="14.7109375" style="81" customWidth="1"/>
    <col min="9" max="16384" width="9.140625" style="81" customWidth="1"/>
  </cols>
  <sheetData>
    <row r="1" ht="15.75">
      <c r="F1" s="82"/>
    </row>
    <row r="2" ht="15.75">
      <c r="F2" s="82"/>
    </row>
    <row r="3" ht="15.75">
      <c r="F3" s="82"/>
    </row>
    <row r="4" ht="15.75">
      <c r="F4" s="82"/>
    </row>
    <row r="5" spans="2:6" ht="15.75">
      <c r="B5" s="81" t="s">
        <v>19</v>
      </c>
      <c r="F5" s="82"/>
    </row>
    <row r="6" spans="2:8" s="83" customFormat="1" ht="15.75" customHeight="1">
      <c r="B6" s="119" t="s">
        <v>57</v>
      </c>
      <c r="C6" s="120"/>
      <c r="D6" s="120"/>
      <c r="E6" s="120"/>
      <c r="F6" s="120"/>
      <c r="G6" s="120"/>
      <c r="H6" s="121"/>
    </row>
    <row r="7" spans="2:8" s="83" customFormat="1" ht="15.75" customHeight="1">
      <c r="B7" s="122" t="str">
        <f>+2A!B8:H8</f>
        <v>Monthly  Portfolio statement as on July 31, 2018</v>
      </c>
      <c r="C7" s="123"/>
      <c r="D7" s="123"/>
      <c r="E7" s="123"/>
      <c r="F7" s="123"/>
      <c r="G7" s="123"/>
      <c r="H7" s="124"/>
    </row>
    <row r="8" spans="2:8" ht="15.75">
      <c r="B8" s="136"/>
      <c r="C8" s="137"/>
      <c r="D8" s="137"/>
      <c r="E8" s="137"/>
      <c r="F8" s="137"/>
      <c r="G8" s="137"/>
      <c r="H8" s="138"/>
    </row>
    <row r="9" spans="2:8" ht="15.75">
      <c r="B9" s="84"/>
      <c r="C9" s="85"/>
      <c r="D9" s="85"/>
      <c r="E9" s="85"/>
      <c r="F9" s="85"/>
      <c r="G9" s="85"/>
      <c r="H9" s="86"/>
    </row>
    <row r="10" spans="2:8" s="83" customFormat="1" ht="15.75" customHeight="1">
      <c r="B10" s="128" t="s">
        <v>0</v>
      </c>
      <c r="C10" s="134" t="s">
        <v>1</v>
      </c>
      <c r="D10" s="134" t="s">
        <v>14</v>
      </c>
      <c r="E10" s="118" t="s">
        <v>65</v>
      </c>
      <c r="F10" s="134" t="s">
        <v>11</v>
      </c>
      <c r="G10" s="74" t="s">
        <v>29</v>
      </c>
      <c r="H10" s="135" t="s">
        <v>2</v>
      </c>
    </row>
    <row r="11" spans="2:8" ht="15.75">
      <c r="B11" s="128"/>
      <c r="C11" s="134"/>
      <c r="D11" s="134"/>
      <c r="E11" s="118"/>
      <c r="F11" s="134"/>
      <c r="G11" s="74" t="s">
        <v>30</v>
      </c>
      <c r="H11" s="135"/>
    </row>
    <row r="12" spans="2:8" ht="15.75">
      <c r="B12" s="87"/>
      <c r="C12" s="88"/>
      <c r="D12" s="88"/>
      <c r="E12" s="88"/>
      <c r="F12" s="88"/>
      <c r="G12" s="89"/>
      <c r="H12" s="90"/>
    </row>
    <row r="13" spans="2:8" ht="15.75">
      <c r="B13" s="91"/>
      <c r="C13" s="35" t="s">
        <v>27</v>
      </c>
      <c r="G13" s="92"/>
      <c r="H13" s="77"/>
    </row>
    <row r="14" spans="1:8" ht="15.75">
      <c r="A14" s="81" t="str">
        <f>+$B$6&amp;C14</f>
        <v>IL&amp;FS  Infrastructure Debt Fund Series 2BIL&amp;FS Wind Energy Ltd</v>
      </c>
      <c r="B14" s="91">
        <v>1</v>
      </c>
      <c r="C14" s="81" t="s">
        <v>54</v>
      </c>
      <c r="D14" s="1" t="s">
        <v>34</v>
      </c>
      <c r="E14" s="1" t="s">
        <v>95</v>
      </c>
      <c r="F14" s="93">
        <v>206</v>
      </c>
      <c r="G14" s="93">
        <v>2559.56764</v>
      </c>
      <c r="H14" s="77">
        <v>0.12081617099665709</v>
      </c>
    </row>
    <row r="15" spans="1:8" ht="15.75">
      <c r="A15" s="81" t="str">
        <f aca="true" t="shared" si="0" ref="A15:A24">+$B$6&amp;C15</f>
        <v>IL&amp;FS  Infrastructure Debt Fund Series 2BIL&amp;FS Solar Power Limited</v>
      </c>
      <c r="B15" s="91">
        <v>2</v>
      </c>
      <c r="C15" s="81" t="s">
        <v>41</v>
      </c>
      <c r="D15" s="1" t="s">
        <v>42</v>
      </c>
      <c r="E15" s="1" t="s">
        <v>86</v>
      </c>
      <c r="F15" s="93">
        <v>17</v>
      </c>
      <c r="G15" s="93">
        <v>182.12822</v>
      </c>
      <c r="H15" s="77">
        <v>0.008596777763152522</v>
      </c>
    </row>
    <row r="16" spans="1:8" ht="15.75">
      <c r="A16" s="81" t="str">
        <f t="shared" si="0"/>
        <v>IL&amp;FS  Infrastructure Debt Fund Series 2BBabcock Borsig Limited</v>
      </c>
      <c r="B16" s="91">
        <v>3</v>
      </c>
      <c r="C16" s="81" t="s">
        <v>32</v>
      </c>
      <c r="D16" s="1" t="s">
        <v>31</v>
      </c>
      <c r="E16" s="1" t="s">
        <v>89</v>
      </c>
      <c r="F16" s="93">
        <v>60</v>
      </c>
      <c r="G16" s="93">
        <v>634.86093</v>
      </c>
      <c r="H16" s="77">
        <v>0.029966571494073408</v>
      </c>
    </row>
    <row r="17" spans="1:8" ht="15.75">
      <c r="A17" s="81" t="str">
        <f t="shared" si="0"/>
        <v>IL&amp;FS  Infrastructure Debt Fund Series 2B</v>
      </c>
      <c r="B17" s="91"/>
      <c r="D17" s="1"/>
      <c r="E17" s="1"/>
      <c r="F17" s="93"/>
      <c r="G17" s="92"/>
      <c r="H17" s="77"/>
    </row>
    <row r="18" spans="1:8" ht="15.75">
      <c r="A18" s="81" t="str">
        <f t="shared" si="0"/>
        <v>IL&amp;FS  Infrastructure Debt Fund Series 2BNon Convertible Debentures-Privately placed (Unlisted)</v>
      </c>
      <c r="B18" s="91"/>
      <c r="C18" s="35" t="s">
        <v>28</v>
      </c>
      <c r="D18" s="1"/>
      <c r="E18" s="1"/>
      <c r="F18" s="93"/>
      <c r="G18" s="92"/>
      <c r="H18" s="77"/>
    </row>
    <row r="19" spans="1:8" ht="15.75">
      <c r="A19" s="81" t="str">
        <f t="shared" si="0"/>
        <v>IL&amp;FS  Infrastructure Debt Fund Series 2BAMRI Hospitals Limited</v>
      </c>
      <c r="B19" s="91">
        <v>4</v>
      </c>
      <c r="C19" s="81" t="s">
        <v>20</v>
      </c>
      <c r="D19" s="1" t="s">
        <v>37</v>
      </c>
      <c r="E19" s="1" t="s">
        <v>104</v>
      </c>
      <c r="F19" s="93">
        <v>84</v>
      </c>
      <c r="G19" s="93">
        <v>839.64904</v>
      </c>
      <c r="H19" s="77">
        <v>0.03963293659776811</v>
      </c>
    </row>
    <row r="20" spans="1:8" ht="15.75">
      <c r="A20" s="81" t="str">
        <f t="shared" si="0"/>
        <v>IL&amp;FS  Infrastructure Debt Fund Series 2BAbhitech Developers Pvt Ltd</v>
      </c>
      <c r="B20" s="91">
        <f aca="true" t="shared" si="1" ref="B20:B27">+B19+1</f>
        <v>5</v>
      </c>
      <c r="C20" s="81" t="s">
        <v>58</v>
      </c>
      <c r="D20" s="1" t="s">
        <v>31</v>
      </c>
      <c r="E20" s="1" t="s">
        <v>82</v>
      </c>
      <c r="F20" s="93">
        <v>396100</v>
      </c>
      <c r="G20" s="93">
        <v>3961</v>
      </c>
      <c r="H20" s="77">
        <v>0.18696628518000746</v>
      </c>
    </row>
    <row r="21" spans="1:8" ht="15.75">
      <c r="A21" s="81" t="str">
        <f t="shared" si="0"/>
        <v>IL&amp;FS  Infrastructure Debt Fund Series 2BKanchanjunga Power Company Private Limited</v>
      </c>
      <c r="B21" s="91">
        <f t="shared" si="1"/>
        <v>6</v>
      </c>
      <c r="C21" s="81" t="s">
        <v>43</v>
      </c>
      <c r="D21" s="1" t="s">
        <v>44</v>
      </c>
      <c r="E21" s="1" t="s">
        <v>105</v>
      </c>
      <c r="F21" s="93">
        <v>20</v>
      </c>
      <c r="G21" s="93">
        <v>200</v>
      </c>
      <c r="H21" s="77">
        <v>0.009440357747033954</v>
      </c>
    </row>
    <row r="22" spans="1:8" ht="15.75">
      <c r="A22" s="81" t="str">
        <f>+$B$6&amp;" "&amp;C22</f>
        <v>IL&amp;FS  Infrastructure Debt Fund Series 2B Babcock Borsig Limited</v>
      </c>
      <c r="B22" s="91">
        <f t="shared" si="1"/>
        <v>7</v>
      </c>
      <c r="C22" s="81" t="s">
        <v>32</v>
      </c>
      <c r="D22" s="1" t="s">
        <v>31</v>
      </c>
      <c r="E22" s="1" t="s">
        <v>92</v>
      </c>
      <c r="F22" s="93">
        <v>68</v>
      </c>
      <c r="G22" s="93">
        <v>720.43559</v>
      </c>
      <c r="H22" s="77">
        <v>0.03400584851647739</v>
      </c>
    </row>
    <row r="23" spans="1:8" ht="15.75">
      <c r="A23" s="81" t="str">
        <f t="shared" si="0"/>
        <v>IL&amp;FS  Infrastructure Debt Fund Series 2BGHV Hospitality India Pvt Ltd</v>
      </c>
      <c r="B23" s="91">
        <f t="shared" si="1"/>
        <v>8</v>
      </c>
      <c r="C23" s="81" t="s">
        <v>55</v>
      </c>
      <c r="D23" s="1" t="s">
        <v>31</v>
      </c>
      <c r="E23" s="1" t="s">
        <v>110</v>
      </c>
      <c r="F23" s="93">
        <v>130</v>
      </c>
      <c r="G23" s="93">
        <v>1312.97329</v>
      </c>
      <c r="H23" s="77">
        <v>0.06197468784950079</v>
      </c>
    </row>
    <row r="24" spans="1:8" ht="15.75">
      <c r="A24" s="81" t="str">
        <f t="shared" si="0"/>
        <v>IL&amp;FS  Infrastructure Debt Fund Series 2BJanaadhar private Limited </v>
      </c>
      <c r="B24" s="91">
        <f t="shared" si="1"/>
        <v>9</v>
      </c>
      <c r="C24" s="81" t="s">
        <v>56</v>
      </c>
      <c r="D24" s="1" t="s">
        <v>48</v>
      </c>
      <c r="E24" s="1" t="s">
        <v>100</v>
      </c>
      <c r="F24" s="93">
        <v>60</v>
      </c>
      <c r="G24" s="93">
        <v>600</v>
      </c>
      <c r="H24" s="77">
        <v>0.028321073241101863</v>
      </c>
    </row>
    <row r="25" spans="1:8" ht="15.75">
      <c r="A25" s="81" t="str">
        <f>+$B$6&amp;C25</f>
        <v>IL&amp;FS  Infrastructure Debt Fund Series 2BTanglin Development Limited</v>
      </c>
      <c r="B25" s="91">
        <f t="shared" si="1"/>
        <v>10</v>
      </c>
      <c r="C25" s="81" t="s">
        <v>62</v>
      </c>
      <c r="D25" s="1" t="s">
        <v>63</v>
      </c>
      <c r="E25" s="1" t="s">
        <v>102</v>
      </c>
      <c r="F25" s="93">
        <v>170</v>
      </c>
      <c r="G25" s="93">
        <v>1718.04795</v>
      </c>
      <c r="H25" s="77">
        <v>0.08109493637279151</v>
      </c>
    </row>
    <row r="26" spans="1:8" ht="15.75">
      <c r="A26" s="81" t="str">
        <f>+$B$6&amp;C26</f>
        <v>IL&amp;FS  Infrastructure Debt Fund Series 2BTanglin Development Limited.</v>
      </c>
      <c r="B26" s="91">
        <f t="shared" si="1"/>
        <v>11</v>
      </c>
      <c r="C26" s="81" t="s">
        <v>64</v>
      </c>
      <c r="D26" s="1" t="s">
        <v>63</v>
      </c>
      <c r="E26" s="1" t="s">
        <v>103</v>
      </c>
      <c r="F26" s="93">
        <v>160</v>
      </c>
      <c r="G26" s="93">
        <v>1616.9863</v>
      </c>
      <c r="H26" s="77">
        <v>0.07632464572026385</v>
      </c>
    </row>
    <row r="27" spans="1:8" ht="15.75">
      <c r="A27" s="81" t="str">
        <f>+$B$6&amp;C27</f>
        <v>IL&amp;FS  Infrastructure Debt Fund Series 2BKaynes Technology India Private Limited</v>
      </c>
      <c r="B27" s="91">
        <f t="shared" si="1"/>
        <v>12</v>
      </c>
      <c r="C27" s="81" t="s">
        <v>73</v>
      </c>
      <c r="D27" s="1" t="s">
        <v>110</v>
      </c>
      <c r="E27" s="1" t="s">
        <v>110</v>
      </c>
      <c r="F27" s="93">
        <v>1300</v>
      </c>
      <c r="G27" s="93">
        <v>1300</v>
      </c>
      <c r="H27" s="77">
        <v>0.0613623253557207</v>
      </c>
    </row>
    <row r="28" spans="2:8" ht="15.75">
      <c r="B28" s="91"/>
      <c r="C28" s="20" t="s">
        <v>7</v>
      </c>
      <c r="D28" s="20"/>
      <c r="E28" s="20"/>
      <c r="F28" s="20"/>
      <c r="G28" s="22">
        <f>SUM(G14:G27)</f>
        <v>15645.64896</v>
      </c>
      <c r="H28" s="78">
        <f>SUM(H14:H27)</f>
        <v>0.7385026168345487</v>
      </c>
    </row>
    <row r="29" spans="2:8" ht="15.75">
      <c r="B29" s="91"/>
      <c r="C29" s="94"/>
      <c r="D29" s="94"/>
      <c r="E29" s="94"/>
      <c r="F29" s="94"/>
      <c r="G29" s="95"/>
      <c r="H29" s="96"/>
    </row>
    <row r="30" spans="2:8" ht="15.75">
      <c r="B30" s="91"/>
      <c r="C30" s="35" t="s">
        <v>21</v>
      </c>
      <c r="G30" s="92"/>
      <c r="H30" s="77"/>
    </row>
    <row r="31" spans="2:8" ht="15.75">
      <c r="B31" s="91"/>
      <c r="C31" s="11" t="s">
        <v>23</v>
      </c>
      <c r="G31" s="92">
        <v>2415.5077446</v>
      </c>
      <c r="H31" s="77">
        <f>+G31/G41</f>
        <v>0.11401628624877562</v>
      </c>
    </row>
    <row r="32" spans="2:8" s="83" customFormat="1" ht="15.75">
      <c r="B32" s="97"/>
      <c r="C32" s="98" t="s">
        <v>7</v>
      </c>
      <c r="D32" s="99"/>
      <c r="E32" s="99"/>
      <c r="F32" s="99"/>
      <c r="G32" s="99">
        <f>SUM(G30:G31)</f>
        <v>2415.5077446</v>
      </c>
      <c r="H32" s="100">
        <f>SUM(H30:H31)</f>
        <v>0.11401628624877562</v>
      </c>
    </row>
    <row r="33" spans="2:8" ht="15.75">
      <c r="B33" s="91"/>
      <c r="G33" s="92"/>
      <c r="H33" s="77"/>
    </row>
    <row r="34" spans="2:8" ht="15.75">
      <c r="B34" s="91"/>
      <c r="C34" s="81" t="s">
        <v>15</v>
      </c>
      <c r="F34" s="82"/>
      <c r="G34" s="92">
        <v>32.2</v>
      </c>
      <c r="H34" s="77">
        <f>+G34/$G$41</f>
        <v>0.0015198975972724668</v>
      </c>
    </row>
    <row r="35" spans="2:8" ht="15.75">
      <c r="B35" s="91"/>
      <c r="C35" s="98" t="s">
        <v>7</v>
      </c>
      <c r="D35" s="99"/>
      <c r="E35" s="99"/>
      <c r="F35" s="99"/>
      <c r="G35" s="99">
        <f>SUM(G34:G34)</f>
        <v>32.2</v>
      </c>
      <c r="H35" s="101">
        <f>SUM(H33:H34)</f>
        <v>0.0015198975972724668</v>
      </c>
    </row>
    <row r="36" spans="2:8" ht="15.75">
      <c r="B36" s="91"/>
      <c r="G36" s="92"/>
      <c r="H36" s="77"/>
    </row>
    <row r="37" spans="2:8" ht="15.75">
      <c r="B37" s="91"/>
      <c r="C37" s="35" t="s">
        <v>12</v>
      </c>
      <c r="G37" s="92"/>
      <c r="H37" s="77"/>
    </row>
    <row r="38" spans="2:8" ht="15.75">
      <c r="B38" s="91">
        <f>+B34+1</f>
        <v>1</v>
      </c>
      <c r="C38" s="81" t="s">
        <v>8</v>
      </c>
      <c r="G38" s="92">
        <v>3123.1101465999996</v>
      </c>
      <c r="H38" s="77">
        <f>G38/$G$41</f>
        <v>0.14741638533647827</v>
      </c>
    </row>
    <row r="39" spans="2:8" ht="15.75">
      <c r="B39" s="91">
        <f>+B38+1</f>
        <v>2</v>
      </c>
      <c r="C39" s="81" t="s">
        <v>9</v>
      </c>
      <c r="G39" s="28">
        <f>+G41-G28-G32-G35-G38</f>
        <v>-30.829043899998396</v>
      </c>
      <c r="H39" s="77">
        <f>G39/$G$41+0.02%</f>
        <v>-0.0012551860170749985</v>
      </c>
    </row>
    <row r="40" spans="2:8" s="83" customFormat="1" ht="15.75">
      <c r="B40" s="97"/>
      <c r="C40" s="98" t="s">
        <v>7</v>
      </c>
      <c r="D40" s="98"/>
      <c r="E40" s="98"/>
      <c r="F40" s="98"/>
      <c r="G40" s="102">
        <f>SUM(G38:G39)</f>
        <v>3092.281102700001</v>
      </c>
      <c r="H40" s="100">
        <f>+G40/G41</f>
        <v>0.14596119931940327</v>
      </c>
    </row>
    <row r="41" spans="2:8" s="83" customFormat="1" ht="15.75">
      <c r="B41" s="97"/>
      <c r="C41" s="103" t="s">
        <v>10</v>
      </c>
      <c r="D41" s="103"/>
      <c r="E41" s="103"/>
      <c r="F41" s="103"/>
      <c r="G41" s="104">
        <v>21185.6378073</v>
      </c>
      <c r="H41" s="105">
        <f>+H40+H35+H32+H28</f>
        <v>1</v>
      </c>
    </row>
    <row r="42" spans="2:8" ht="15.75">
      <c r="B42" s="91"/>
      <c r="G42" s="107"/>
      <c r="H42" s="108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87" zoomScaleNormal="85" zoomScaleSheetLayoutView="87" zoomScalePageLayoutView="0" workbookViewId="0" topLeftCell="B1">
      <selection activeCell="E21" sqref="E21"/>
    </sheetView>
  </sheetViews>
  <sheetFormatPr defaultColWidth="9.140625" defaultRowHeight="12.75"/>
  <cols>
    <col min="1" max="1" width="7.00390625" style="83" hidden="1" customWidth="1"/>
    <col min="2" max="2" width="7.57421875" style="83" customWidth="1"/>
    <col min="3" max="3" width="58.7109375" style="83" customWidth="1"/>
    <col min="4" max="4" width="15.57421875" style="83" customWidth="1"/>
    <col min="5" max="5" width="18.421875" style="83" customWidth="1"/>
    <col min="6" max="6" width="10.8515625" style="83" customWidth="1"/>
    <col min="7" max="7" width="16.8515625" style="83" customWidth="1"/>
    <col min="8" max="8" width="14.7109375" style="83" customWidth="1"/>
    <col min="9" max="16384" width="9.140625" style="83" customWidth="1"/>
  </cols>
  <sheetData>
    <row r="1" ht="15.75">
      <c r="F1" s="110"/>
    </row>
    <row r="2" ht="15.75">
      <c r="F2" s="110"/>
    </row>
    <row r="3" ht="15.75">
      <c r="F3" s="110"/>
    </row>
    <row r="4" ht="15.75">
      <c r="F4" s="110"/>
    </row>
    <row r="5" spans="2:6" ht="15.75">
      <c r="B5" s="83" t="s">
        <v>19</v>
      </c>
      <c r="F5" s="110"/>
    </row>
    <row r="6" spans="2:8" ht="15.75" customHeight="1">
      <c r="B6" s="119" t="s">
        <v>59</v>
      </c>
      <c r="C6" s="120"/>
      <c r="D6" s="120"/>
      <c r="E6" s="120"/>
      <c r="F6" s="120"/>
      <c r="G6" s="120"/>
      <c r="H6" s="121"/>
    </row>
    <row r="7" spans="2:8" ht="15.75" customHeight="1">
      <c r="B7" s="122" t="str">
        <f>+2B!B7:H7</f>
        <v>Monthly  Portfolio statement as on July 31, 2018</v>
      </c>
      <c r="C7" s="123"/>
      <c r="D7" s="123"/>
      <c r="E7" s="123"/>
      <c r="F7" s="123"/>
      <c r="G7" s="123"/>
      <c r="H7" s="124"/>
    </row>
    <row r="8" spans="2:8" ht="15.75">
      <c r="B8" s="136"/>
      <c r="C8" s="137"/>
      <c r="D8" s="137"/>
      <c r="E8" s="137"/>
      <c r="F8" s="137"/>
      <c r="G8" s="137"/>
      <c r="H8" s="138"/>
    </row>
    <row r="9" spans="2:8" ht="15.75">
      <c r="B9" s="84"/>
      <c r="C9" s="85"/>
      <c r="D9" s="85"/>
      <c r="E9" s="85"/>
      <c r="F9" s="85"/>
      <c r="G9" s="85"/>
      <c r="H9" s="86"/>
    </row>
    <row r="10" spans="2:8" ht="15.75" customHeight="1">
      <c r="B10" s="128" t="s">
        <v>0</v>
      </c>
      <c r="C10" s="134" t="s">
        <v>1</v>
      </c>
      <c r="D10" s="134" t="s">
        <v>14</v>
      </c>
      <c r="E10" s="118" t="s">
        <v>65</v>
      </c>
      <c r="F10" s="134" t="s">
        <v>11</v>
      </c>
      <c r="G10" s="74" t="s">
        <v>29</v>
      </c>
      <c r="H10" s="135" t="s">
        <v>2</v>
      </c>
    </row>
    <row r="11" spans="2:8" ht="15.75">
      <c r="B11" s="128"/>
      <c r="C11" s="134"/>
      <c r="D11" s="134"/>
      <c r="E11" s="118"/>
      <c r="F11" s="134"/>
      <c r="G11" s="74" t="s">
        <v>30</v>
      </c>
      <c r="H11" s="135"/>
    </row>
    <row r="12" spans="2:8" s="81" customFormat="1" ht="15.75">
      <c r="B12" s="87"/>
      <c r="C12" s="88"/>
      <c r="D12" s="88"/>
      <c r="E12" s="88"/>
      <c r="F12" s="88"/>
      <c r="G12" s="89"/>
      <c r="H12" s="90"/>
    </row>
    <row r="13" spans="2:8" s="81" customFormat="1" ht="15.75">
      <c r="B13" s="97"/>
      <c r="C13" s="35" t="s">
        <v>27</v>
      </c>
      <c r="D13" s="83"/>
      <c r="E13" s="83"/>
      <c r="F13" s="83"/>
      <c r="G13" s="106"/>
      <c r="H13" s="111"/>
    </row>
    <row r="14" spans="1:8" s="81" customFormat="1" ht="15.75">
      <c r="A14" s="81" t="str">
        <f>+$B$6&amp;C14</f>
        <v>IL&amp;FS  Infrastructure Debt Fund Series 2CIL&amp;FS Wind Energy Limited </v>
      </c>
      <c r="B14" s="91">
        <v>1</v>
      </c>
      <c r="C14" s="81" t="s">
        <v>50</v>
      </c>
      <c r="D14" s="81" t="s">
        <v>34</v>
      </c>
      <c r="E14" s="81" t="s">
        <v>95</v>
      </c>
      <c r="F14" s="93">
        <v>5</v>
      </c>
      <c r="G14" s="92">
        <v>62.12543</v>
      </c>
      <c r="H14" s="77">
        <v>0.003701248376747459</v>
      </c>
    </row>
    <row r="15" spans="1:8" s="81" customFormat="1" ht="15.75">
      <c r="A15" s="81" t="str">
        <f aca="true" t="shared" si="0" ref="A15:A21">+$B$6&amp;C15</f>
        <v>IL&amp;FS  Infrastructure Debt Fund Series 2CIL&amp;FS Solar Power Limited</v>
      </c>
      <c r="B15" s="91">
        <v>2</v>
      </c>
      <c r="C15" s="81" t="s">
        <v>41</v>
      </c>
      <c r="D15" s="1" t="s">
        <v>42</v>
      </c>
      <c r="E15" s="81" t="s">
        <v>86</v>
      </c>
      <c r="F15" s="93">
        <v>472</v>
      </c>
      <c r="G15" s="92">
        <v>5042.92822</v>
      </c>
      <c r="H15" s="77">
        <v>0.30044266717073753</v>
      </c>
    </row>
    <row r="16" spans="1:8" s="81" customFormat="1" ht="15.75">
      <c r="A16" s="81" t="str">
        <f t="shared" si="0"/>
        <v>IL&amp;FS  Infrastructure Debt Fund Series 2CBabcock Borsig Limited</v>
      </c>
      <c r="B16" s="91">
        <v>3</v>
      </c>
      <c r="C16" s="81" t="s">
        <v>32</v>
      </c>
      <c r="D16" s="1" t="s">
        <v>60</v>
      </c>
      <c r="E16" s="81" t="s">
        <v>89</v>
      </c>
      <c r="F16" s="93">
        <v>80</v>
      </c>
      <c r="G16" s="92">
        <v>846.48124</v>
      </c>
      <c r="H16" s="77">
        <v>0.05043083509437562</v>
      </c>
    </row>
    <row r="17" spans="1:8" s="81" customFormat="1" ht="15.75">
      <c r="A17" s="81" t="str">
        <f t="shared" si="0"/>
        <v>IL&amp;FS  Infrastructure Debt Fund Series 2C</v>
      </c>
      <c r="B17" s="91"/>
      <c r="F17" s="93"/>
      <c r="G17" s="92"/>
      <c r="H17" s="77"/>
    </row>
    <row r="18" spans="1:8" s="81" customFormat="1" ht="15.75">
      <c r="A18" s="81" t="str">
        <f t="shared" si="0"/>
        <v>IL&amp;FS  Infrastructure Debt Fund Series 2CNon Convertible Debentures-Privately placed (Unlisted)</v>
      </c>
      <c r="B18" s="91"/>
      <c r="C18" s="35" t="s">
        <v>28</v>
      </c>
      <c r="F18" s="93"/>
      <c r="G18" s="92"/>
      <c r="H18" s="77"/>
    </row>
    <row r="19" spans="1:8" s="81" customFormat="1" ht="15.75">
      <c r="A19" s="81" t="str">
        <f t="shared" si="0"/>
        <v>IL&amp;FS  Infrastructure Debt Fund Series 2CAbhitech Developers Pvt Ltd</v>
      </c>
      <c r="B19" s="91">
        <v>4</v>
      </c>
      <c r="C19" s="81" t="s">
        <v>58</v>
      </c>
      <c r="D19" s="1" t="s">
        <v>31</v>
      </c>
      <c r="E19" s="81" t="s">
        <v>82</v>
      </c>
      <c r="F19" s="93">
        <v>372000</v>
      </c>
      <c r="G19" s="92">
        <v>3720</v>
      </c>
      <c r="H19" s="77">
        <v>0.22162653782035066</v>
      </c>
    </row>
    <row r="20" spans="1:8" s="81" customFormat="1" ht="15.75">
      <c r="A20" s="81" t="str">
        <f t="shared" si="0"/>
        <v>IL&amp;FS  Infrastructure Debt Fund Series 2CAMRI Hospitals Limited</v>
      </c>
      <c r="B20" s="91">
        <v>5</v>
      </c>
      <c r="C20" s="81" t="s">
        <v>20</v>
      </c>
      <c r="D20" s="1" t="s">
        <v>37</v>
      </c>
      <c r="E20" s="81" t="s">
        <v>106</v>
      </c>
      <c r="F20" s="93">
        <v>365</v>
      </c>
      <c r="G20" s="92">
        <v>3648.475</v>
      </c>
      <c r="H20" s="77">
        <v>0.21736529101454405</v>
      </c>
    </row>
    <row r="21" spans="1:8" s="81" customFormat="1" ht="15.75">
      <c r="A21" s="81" t="str">
        <f t="shared" si="0"/>
        <v>IL&amp;FS  Infrastructure Debt Fund Series 2CKanchanjunga Power Company Private Limited</v>
      </c>
      <c r="B21" s="91">
        <f>+B20+1</f>
        <v>6</v>
      </c>
      <c r="C21" s="81" t="s">
        <v>43</v>
      </c>
      <c r="D21" s="81" t="s">
        <v>44</v>
      </c>
      <c r="E21" s="81" t="s">
        <v>107</v>
      </c>
      <c r="F21" s="93">
        <v>280</v>
      </c>
      <c r="G21" s="92">
        <v>2800</v>
      </c>
      <c r="H21" s="77">
        <v>0.16681567362822092</v>
      </c>
    </row>
    <row r="22" spans="2:8" s="81" customFormat="1" ht="15.75">
      <c r="B22" s="97"/>
      <c r="C22" s="98" t="s">
        <v>7</v>
      </c>
      <c r="D22" s="98"/>
      <c r="E22" s="98"/>
      <c r="F22" s="98"/>
      <c r="G22" s="102">
        <f>SUM(G14:G21)</f>
        <v>16120.00989</v>
      </c>
      <c r="H22" s="112">
        <f>SUM(H14:H21)</f>
        <v>0.9603822531049763</v>
      </c>
    </row>
    <row r="23" spans="2:8" s="81" customFormat="1" ht="15.75">
      <c r="B23" s="91"/>
      <c r="C23" s="94"/>
      <c r="D23" s="94"/>
      <c r="E23" s="94"/>
      <c r="F23" s="94"/>
      <c r="G23" s="95"/>
      <c r="H23" s="96"/>
    </row>
    <row r="24" spans="2:8" ht="15.75">
      <c r="B24" s="97"/>
      <c r="C24" s="35" t="s">
        <v>21</v>
      </c>
      <c r="G24" s="106"/>
      <c r="H24" s="111"/>
    </row>
    <row r="25" spans="2:8" ht="15.75">
      <c r="B25" s="97"/>
      <c r="C25" s="11" t="s">
        <v>61</v>
      </c>
      <c r="G25" s="106">
        <v>558.0952422</v>
      </c>
      <c r="H25" s="111">
        <f>+G25/G35</f>
        <v>0.03324965492010647</v>
      </c>
    </row>
    <row r="26" spans="2:8" ht="15.75">
      <c r="B26" s="97"/>
      <c r="C26" s="98" t="s">
        <v>7</v>
      </c>
      <c r="D26" s="98"/>
      <c r="E26" s="98"/>
      <c r="F26" s="98"/>
      <c r="G26" s="102">
        <f>SUM(G23:G25)</f>
        <v>558.0952422</v>
      </c>
      <c r="H26" s="100">
        <f>SUM(H23:H25)</f>
        <v>0.03324965492010647</v>
      </c>
    </row>
    <row r="27" spans="2:8" s="81" customFormat="1" ht="15.75">
      <c r="B27" s="97"/>
      <c r="C27" s="83"/>
      <c r="D27" s="83"/>
      <c r="E27" s="83"/>
      <c r="F27" s="83"/>
      <c r="G27" s="106"/>
      <c r="H27" s="111"/>
    </row>
    <row r="28" spans="2:8" s="81" customFormat="1" ht="15.75">
      <c r="B28" s="91"/>
      <c r="C28" s="109" t="s">
        <v>15</v>
      </c>
      <c r="F28" s="82"/>
      <c r="G28" s="92">
        <v>24.9000002</v>
      </c>
      <c r="H28" s="77">
        <f>+G28/$G$35</f>
        <v>0.0014834679666806557</v>
      </c>
    </row>
    <row r="29" spans="2:8" s="81" customFormat="1" ht="15.75">
      <c r="B29" s="97"/>
      <c r="C29" s="98" t="s">
        <v>7</v>
      </c>
      <c r="D29" s="98"/>
      <c r="E29" s="98"/>
      <c r="F29" s="113"/>
      <c r="G29" s="102">
        <f>SUM(G28:G28)</f>
        <v>24.9000002</v>
      </c>
      <c r="H29" s="112">
        <f>SUM(H28:H28)</f>
        <v>0.0014834679666806557</v>
      </c>
    </row>
    <row r="30" spans="2:8" s="81" customFormat="1" ht="15.75">
      <c r="B30" s="97"/>
      <c r="C30" s="83"/>
      <c r="D30" s="83"/>
      <c r="E30" s="83"/>
      <c r="F30" s="83"/>
      <c r="G30" s="106"/>
      <c r="H30" s="111"/>
    </row>
    <row r="31" spans="2:8" s="81" customFormat="1" ht="15.75">
      <c r="B31" s="97"/>
      <c r="C31" s="35" t="s">
        <v>12</v>
      </c>
      <c r="D31" s="83"/>
      <c r="E31" s="83"/>
      <c r="F31" s="83"/>
      <c r="G31" s="106"/>
      <c r="H31" s="111"/>
    </row>
    <row r="32" spans="2:8" s="81" customFormat="1" ht="15.75">
      <c r="B32" s="91">
        <v>1</v>
      </c>
      <c r="C32" s="81" t="s">
        <v>8</v>
      </c>
      <c r="G32" s="92">
        <v>104.460065</v>
      </c>
      <c r="H32" s="77">
        <f>G32/G35-0.01%</f>
        <v>0.0061234200393652655</v>
      </c>
    </row>
    <row r="33" spans="2:8" ht="15.75">
      <c r="B33" s="97">
        <v>2</v>
      </c>
      <c r="C33" s="83" t="s">
        <v>9</v>
      </c>
      <c r="G33" s="28">
        <f>+G35-G32-G29-G26-G22</f>
        <v>-22.471682699999292</v>
      </c>
      <c r="H33" s="68">
        <f>G33/G35</f>
        <v>-0.0013387960311285786</v>
      </c>
    </row>
    <row r="34" spans="2:8" ht="15.75">
      <c r="B34" s="97"/>
      <c r="C34" s="98" t="s">
        <v>7</v>
      </c>
      <c r="D34" s="98"/>
      <c r="E34" s="98"/>
      <c r="F34" s="98"/>
      <c r="G34" s="102">
        <f>SUM(G32:G33)</f>
        <v>81.98838230000071</v>
      </c>
      <c r="H34" s="112">
        <f>G34/G35</f>
        <v>0.004884624008236687</v>
      </c>
    </row>
    <row r="35" spans="2:8" ht="15.75">
      <c r="B35" s="97"/>
      <c r="C35" s="103" t="s">
        <v>10</v>
      </c>
      <c r="D35" s="103"/>
      <c r="E35" s="103"/>
      <c r="F35" s="103"/>
      <c r="G35" s="104">
        <v>16784.9935147</v>
      </c>
      <c r="H35" s="105">
        <f>SUM(H26,,H22,H34,H29)</f>
        <v>1</v>
      </c>
    </row>
    <row r="36" spans="2:8" ht="15.75">
      <c r="B36" s="97"/>
      <c r="G36" s="114"/>
      <c r="H36" s="115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H44"/>
  <sheetViews>
    <sheetView view="pageBreakPreview" zoomScale="87" zoomScaleNormal="85" zoomScaleSheetLayoutView="87" workbookViewId="0" topLeftCell="B1">
      <selection activeCell="D27" sqref="D27"/>
    </sheetView>
  </sheetViews>
  <sheetFormatPr defaultColWidth="9.140625" defaultRowHeight="12.75"/>
  <cols>
    <col min="1" max="1" width="7.57421875" style="1" hidden="1" customWidth="1"/>
    <col min="2" max="2" width="7.57421875" style="1" customWidth="1"/>
    <col min="3" max="3" width="58.7109375" style="1" customWidth="1"/>
    <col min="4" max="4" width="15.57421875" style="1" customWidth="1"/>
    <col min="5" max="5" width="17.8515625" style="1" customWidth="1"/>
    <col min="6" max="6" width="11.00390625" style="65" customWidth="1"/>
    <col min="7" max="7" width="16.8515625" style="1" customWidth="1"/>
    <col min="8" max="8" width="14.7109375" style="1" customWidth="1"/>
    <col min="9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8" s="11" customFormat="1" ht="15.75" customHeight="1">
      <c r="B7" s="119" t="s">
        <v>51</v>
      </c>
      <c r="C7" s="120"/>
      <c r="D7" s="120"/>
      <c r="E7" s="120"/>
      <c r="F7" s="120"/>
      <c r="G7" s="120"/>
      <c r="H7" s="121"/>
    </row>
    <row r="8" spans="2:8" s="11" customFormat="1" ht="15.75" customHeight="1">
      <c r="B8" s="122" t="str">
        <f>+2C!B7:H7</f>
        <v>Monthly  Portfolio statement as on July 31, 2018</v>
      </c>
      <c r="C8" s="123"/>
      <c r="D8" s="123"/>
      <c r="E8" s="123"/>
      <c r="F8" s="123"/>
      <c r="G8" s="123"/>
      <c r="H8" s="124"/>
    </row>
    <row r="9" spans="2:8" ht="15.75">
      <c r="B9" s="125"/>
      <c r="C9" s="126"/>
      <c r="D9" s="126"/>
      <c r="E9" s="126"/>
      <c r="F9" s="126"/>
      <c r="G9" s="126"/>
      <c r="H9" s="127"/>
    </row>
    <row r="10" spans="2:8" ht="15.75">
      <c r="B10" s="16"/>
      <c r="C10" s="12"/>
      <c r="D10" s="13"/>
      <c r="E10" s="13"/>
      <c r="F10" s="76"/>
      <c r="G10" s="15"/>
      <c r="H10" s="75"/>
    </row>
    <row r="11" spans="2:8" s="11" customFormat="1" ht="15.75">
      <c r="B11" s="128" t="s">
        <v>0</v>
      </c>
      <c r="C11" s="134" t="s">
        <v>1</v>
      </c>
      <c r="D11" s="134" t="s">
        <v>14</v>
      </c>
      <c r="E11" s="118" t="s">
        <v>65</v>
      </c>
      <c r="F11" s="134" t="s">
        <v>11</v>
      </c>
      <c r="G11" s="74" t="s">
        <v>29</v>
      </c>
      <c r="H11" s="135" t="s">
        <v>2</v>
      </c>
    </row>
    <row r="12" spans="2:8" ht="15.75">
      <c r="B12" s="128"/>
      <c r="C12" s="134"/>
      <c r="D12" s="134"/>
      <c r="E12" s="118"/>
      <c r="F12" s="134"/>
      <c r="G12" s="74" t="s">
        <v>30</v>
      </c>
      <c r="H12" s="135"/>
    </row>
    <row r="13" spans="2:8" ht="15.75">
      <c r="B13" s="32"/>
      <c r="G13" s="28"/>
      <c r="H13" s="34"/>
    </row>
    <row r="14" spans="2:8" ht="15.75">
      <c r="B14" s="32"/>
      <c r="C14" s="35" t="s">
        <v>27</v>
      </c>
      <c r="G14" s="28"/>
      <c r="H14" s="34"/>
    </row>
    <row r="15" spans="1:8" ht="15.75">
      <c r="A15" s="1" t="str">
        <f aca="true" t="shared" si="0" ref="A15:A25">+$B$7&amp;C15</f>
        <v>IL&amp;FS  Infrastructure Debt Fund Series 3ABhilwara Green Energy Limited</v>
      </c>
      <c r="B15" s="32">
        <v>1</v>
      </c>
      <c r="C15" s="1" t="s">
        <v>18</v>
      </c>
      <c r="D15" s="1" t="s">
        <v>35</v>
      </c>
      <c r="E15" s="1" t="s">
        <v>88</v>
      </c>
      <c r="F15" s="65">
        <v>150000</v>
      </c>
      <c r="G15" s="28">
        <v>1499.99999</v>
      </c>
      <c r="H15" s="34">
        <v>0.10201253672180742</v>
      </c>
    </row>
    <row r="16" spans="1:8" ht="15.75">
      <c r="A16" s="1" t="str">
        <f t="shared" si="0"/>
        <v>IL&amp;FS  Infrastructure Debt Fund Series 3AIL&amp;FS Wind Energy Limited </v>
      </c>
      <c r="B16" s="32">
        <v>2</v>
      </c>
      <c r="C16" s="1" t="s">
        <v>50</v>
      </c>
      <c r="D16" s="1" t="s">
        <v>34</v>
      </c>
      <c r="E16" s="1" t="s">
        <v>95</v>
      </c>
      <c r="F16" s="65">
        <v>77</v>
      </c>
      <c r="G16" s="28">
        <v>956.73159</v>
      </c>
      <c r="H16" s="34">
        <v>0.06506574473896376</v>
      </c>
    </row>
    <row r="17" spans="1:8" ht="15.75">
      <c r="A17" s="1" t="str">
        <f t="shared" si="0"/>
        <v>IL&amp;FS  Infrastructure Debt Fund Series 3AIL&amp;FS Solar Power Limited</v>
      </c>
      <c r="B17" s="32">
        <f>+B16+1</f>
        <v>3</v>
      </c>
      <c r="C17" s="1" t="s">
        <v>41</v>
      </c>
      <c r="D17" s="1" t="s">
        <v>42</v>
      </c>
      <c r="E17" s="1" t="s">
        <v>86</v>
      </c>
      <c r="F17" s="65">
        <v>230</v>
      </c>
      <c r="G17" s="28">
        <v>2464.08767</v>
      </c>
      <c r="H17" s="34">
        <v>0.1675785570649423</v>
      </c>
    </row>
    <row r="18" spans="1:8" ht="15.75">
      <c r="A18" s="1" t="str">
        <f t="shared" si="0"/>
        <v>IL&amp;FS  Infrastructure Debt Fund Series 3A</v>
      </c>
      <c r="B18" s="32"/>
      <c r="G18" s="28"/>
      <c r="H18" s="34"/>
    </row>
    <row r="19" spans="1:8" ht="15.75">
      <c r="A19" s="1" t="str">
        <f t="shared" si="0"/>
        <v>IL&amp;FS  Infrastructure Debt Fund Series 3ANon Convertible Debentures-Privately placed (Unlisted)</v>
      </c>
      <c r="B19" s="32"/>
      <c r="C19" s="35" t="s">
        <v>28</v>
      </c>
      <c r="G19" s="28"/>
      <c r="H19" s="34"/>
    </row>
    <row r="20" spans="1:8" ht="15.75">
      <c r="A20" s="1" t="str">
        <f t="shared" si="0"/>
        <v>IL&amp;FS  Infrastructure Debt Fund Series 3ABhilangana Hydro Power Limited</v>
      </c>
      <c r="B20" s="32">
        <v>4</v>
      </c>
      <c r="C20" s="1" t="s">
        <v>16</v>
      </c>
      <c r="D20" s="1" t="s">
        <v>39</v>
      </c>
      <c r="E20" s="1" t="s">
        <v>81</v>
      </c>
      <c r="F20" s="65">
        <v>207</v>
      </c>
      <c r="G20" s="28">
        <v>1570</v>
      </c>
      <c r="H20" s="34">
        <v>0.10677312248064591</v>
      </c>
    </row>
    <row r="21" spans="1:8" ht="15.75">
      <c r="A21" s="1" t="str">
        <f t="shared" si="0"/>
        <v>IL&amp;FS  Infrastructure Debt Fund Series 3AAD Hydro Power Limited</v>
      </c>
      <c r="B21" s="32">
        <f>+B20+1</f>
        <v>5</v>
      </c>
      <c r="C21" s="1" t="s">
        <v>17</v>
      </c>
      <c r="D21" s="1" t="s">
        <v>38</v>
      </c>
      <c r="E21" s="1" t="s">
        <v>90</v>
      </c>
      <c r="F21" s="65">
        <v>287558</v>
      </c>
      <c r="G21" s="28">
        <v>2900.94863</v>
      </c>
      <c r="H21" s="34">
        <v>0.19728875374589297</v>
      </c>
    </row>
    <row r="22" spans="1:8" ht="15.75">
      <c r="A22" s="1" t="str">
        <f t="shared" si="0"/>
        <v>IL&amp;FS  Infrastructure Debt Fund Series 3ABabcock Borsig Limited</v>
      </c>
      <c r="B22" s="32">
        <f aca="true" t="shared" si="1" ref="B22:B27">+B21+1</f>
        <v>6</v>
      </c>
      <c r="C22" s="1" t="s">
        <v>32</v>
      </c>
      <c r="D22" s="1" t="s">
        <v>31</v>
      </c>
      <c r="E22" s="1" t="s">
        <v>92</v>
      </c>
      <c r="F22" s="65">
        <v>146</v>
      </c>
      <c r="G22" s="28">
        <v>1546.81758</v>
      </c>
      <c r="H22" s="34">
        <v>0.10519652415576834</v>
      </c>
    </row>
    <row r="23" spans="1:8" ht="15.75">
      <c r="A23" s="1" t="str">
        <f t="shared" si="0"/>
        <v>IL&amp;FS  Infrastructure Debt Fund Series 3AAMRI Hospitals Limited</v>
      </c>
      <c r="B23" s="32">
        <f t="shared" si="1"/>
        <v>7</v>
      </c>
      <c r="C23" s="1" t="s">
        <v>20</v>
      </c>
      <c r="D23" s="1" t="s">
        <v>37</v>
      </c>
      <c r="E23" s="1" t="s">
        <v>108</v>
      </c>
      <c r="F23" s="65">
        <v>180</v>
      </c>
      <c r="G23" s="28">
        <v>1799.24794</v>
      </c>
      <c r="H23" s="34">
        <v>0.12236389851635023</v>
      </c>
    </row>
    <row r="24" spans="1:8" ht="15.75">
      <c r="A24" s="1" t="str">
        <f>+$B$7&amp;C24</f>
        <v>IL&amp;FS  Infrastructure Debt Fund Series 3AAMRI Hospitals Limited.</v>
      </c>
      <c r="B24" s="32">
        <f t="shared" si="1"/>
        <v>8</v>
      </c>
      <c r="C24" s="1" t="s">
        <v>66</v>
      </c>
      <c r="D24" s="1" t="s">
        <v>37</v>
      </c>
      <c r="E24" s="1" t="s">
        <v>93</v>
      </c>
      <c r="F24" s="65">
        <v>100</v>
      </c>
      <c r="G24" s="28">
        <v>999.58219</v>
      </c>
      <c r="H24" s="34">
        <v>0.06797994369575941</v>
      </c>
    </row>
    <row r="25" spans="1:8" ht="15.75">
      <c r="A25" s="1" t="str">
        <f t="shared" si="0"/>
        <v>IL&amp;FS  Infrastructure Debt Fund Series 3AJanaadhar private Limited</v>
      </c>
      <c r="B25" s="32">
        <f t="shared" si="1"/>
        <v>9</v>
      </c>
      <c r="C25" s="1" t="s">
        <v>49</v>
      </c>
      <c r="D25" s="1" t="s">
        <v>48</v>
      </c>
      <c r="E25" s="1" t="s">
        <v>101</v>
      </c>
      <c r="F25" s="65">
        <v>5</v>
      </c>
      <c r="G25" s="28">
        <v>50</v>
      </c>
      <c r="H25" s="34">
        <v>0.0034004179133963666</v>
      </c>
    </row>
    <row r="26" spans="1:8" ht="15.75">
      <c r="A26" s="1" t="str">
        <f>+$B$7&amp;C26</f>
        <v>IL&amp;FS  Infrastructure Debt Fund Series 3ATanglin Development Limited</v>
      </c>
      <c r="B26" s="32">
        <f t="shared" si="1"/>
        <v>10</v>
      </c>
      <c r="C26" s="1" t="s">
        <v>62</v>
      </c>
      <c r="D26" s="1" t="s">
        <v>63</v>
      </c>
      <c r="E26" s="1" t="s">
        <v>102</v>
      </c>
      <c r="F26" s="65">
        <v>70</v>
      </c>
      <c r="G26" s="28">
        <v>707.43151</v>
      </c>
      <c r="H26" s="34">
        <v>0.04811125558210082</v>
      </c>
    </row>
    <row r="27" spans="1:8" ht="15.75">
      <c r="A27" s="1" t="str">
        <f>+$B$7&amp;C27</f>
        <v>IL&amp;FS  Infrastructure Debt Fund Series 3AKaynes Technology India Private Limited</v>
      </c>
      <c r="B27" s="32">
        <f t="shared" si="1"/>
        <v>11</v>
      </c>
      <c r="C27" s="1" t="s">
        <v>73</v>
      </c>
      <c r="D27" s="1" t="s">
        <v>110</v>
      </c>
      <c r="E27" s="1" t="s">
        <v>110</v>
      </c>
      <c r="F27" s="65">
        <v>100</v>
      </c>
      <c r="G27" s="28">
        <v>100</v>
      </c>
      <c r="H27" s="34">
        <v>0.006800835826792733</v>
      </c>
    </row>
    <row r="28" spans="2:8" s="11" customFormat="1" ht="15.75">
      <c r="B28" s="18"/>
      <c r="C28" s="20" t="s">
        <v>7</v>
      </c>
      <c r="D28" s="20"/>
      <c r="E28" s="20"/>
      <c r="F28" s="20"/>
      <c r="G28" s="22">
        <f>SUM(G15:G27)</f>
        <v>14594.847099999997</v>
      </c>
      <c r="H28" s="27">
        <f>SUM(H15:H27)</f>
        <v>0.9925715904424203</v>
      </c>
    </row>
    <row r="29" spans="2:8" s="11" customFormat="1" ht="15.75">
      <c r="B29" s="18"/>
      <c r="C29" s="8"/>
      <c r="D29" s="8"/>
      <c r="E29" s="8"/>
      <c r="F29" s="8"/>
      <c r="G29" s="47"/>
      <c r="H29" s="48"/>
    </row>
    <row r="30" spans="2:8" s="11" customFormat="1" ht="15.75">
      <c r="B30" s="18"/>
      <c r="C30" s="35" t="s">
        <v>21</v>
      </c>
      <c r="D30" s="1"/>
      <c r="E30" s="1"/>
      <c r="F30" s="1"/>
      <c r="G30" s="28"/>
      <c r="H30" s="34"/>
    </row>
    <row r="31" spans="2:8" s="11" customFormat="1" ht="15.75">
      <c r="B31" s="18"/>
      <c r="C31" s="11" t="s">
        <v>23</v>
      </c>
      <c r="D31" s="67"/>
      <c r="E31" s="67"/>
      <c r="F31" s="67"/>
      <c r="G31" s="28">
        <v>69.0117773</v>
      </c>
      <c r="H31" s="34">
        <f>+G31/$G$43</f>
        <v>0.0046933776753248155</v>
      </c>
    </row>
    <row r="32" spans="2:8" s="11" customFormat="1" ht="15.75">
      <c r="B32" s="18"/>
      <c r="C32" s="1"/>
      <c r="D32" s="1"/>
      <c r="E32" s="1"/>
      <c r="F32" s="1"/>
      <c r="G32" s="67"/>
      <c r="H32" s="73"/>
    </row>
    <row r="33" spans="2:8" ht="15.75">
      <c r="B33" s="32"/>
      <c r="C33" s="20" t="s">
        <v>7</v>
      </c>
      <c r="D33" s="20"/>
      <c r="E33" s="20"/>
      <c r="F33" s="20"/>
      <c r="G33" s="72">
        <f>SUM(G31:G32)</f>
        <v>69.0117773</v>
      </c>
      <c r="H33" s="71">
        <f>SUM(H31:H32)</f>
        <v>0.0046933776753248155</v>
      </c>
    </row>
    <row r="34" spans="2:8" ht="15.75">
      <c r="B34" s="32"/>
      <c r="C34" s="8"/>
      <c r="D34" s="8"/>
      <c r="E34" s="8"/>
      <c r="F34" s="8"/>
      <c r="G34" s="70"/>
      <c r="H34" s="69"/>
    </row>
    <row r="35" spans="2:8" ht="15.75">
      <c r="B35" s="32"/>
      <c r="C35" s="35" t="s">
        <v>15</v>
      </c>
      <c r="D35" s="67"/>
      <c r="E35" s="67"/>
      <c r="G35" s="28">
        <v>0</v>
      </c>
      <c r="H35" s="57">
        <f>G35/G43</f>
        <v>0</v>
      </c>
    </row>
    <row r="36" spans="2:8" ht="15.75">
      <c r="B36" s="32"/>
      <c r="C36" s="35"/>
      <c r="D36" s="67"/>
      <c r="E36" s="67"/>
      <c r="G36" s="28"/>
      <c r="H36" s="57"/>
    </row>
    <row r="37" spans="2:8" s="11" customFormat="1" ht="15.75">
      <c r="B37" s="18"/>
      <c r="C37" s="20" t="s">
        <v>7</v>
      </c>
      <c r="D37" s="20"/>
      <c r="E37" s="20"/>
      <c r="F37" s="20"/>
      <c r="G37" s="22">
        <f>SUM(G35:G35)</f>
        <v>0</v>
      </c>
      <c r="H37" s="56">
        <f>H35</f>
        <v>0</v>
      </c>
    </row>
    <row r="38" spans="2:8" ht="15.75">
      <c r="B38" s="32"/>
      <c r="G38" s="28"/>
      <c r="H38" s="34"/>
    </row>
    <row r="39" spans="2:8" ht="15.75">
      <c r="B39" s="32"/>
      <c r="C39" s="35" t="s">
        <v>12</v>
      </c>
      <c r="G39" s="28"/>
      <c r="H39" s="34"/>
    </row>
    <row r="40" spans="2:8" ht="15.75">
      <c r="B40" s="32">
        <v>1</v>
      </c>
      <c r="C40" s="1" t="s">
        <v>22</v>
      </c>
      <c r="D40" s="67"/>
      <c r="E40" s="67"/>
      <c r="G40" s="28">
        <f>G43-G28-G33-G37-G41</f>
        <v>-19.873426099998028</v>
      </c>
      <c r="H40" s="68">
        <f>G40/G43+0.01%</f>
        <v>-0.0012515590822198437</v>
      </c>
    </row>
    <row r="41" spans="2:8" ht="15.75">
      <c r="B41" s="32">
        <v>2</v>
      </c>
      <c r="C41" s="1" t="s">
        <v>8</v>
      </c>
      <c r="D41" s="67"/>
      <c r="E41" s="67"/>
      <c r="G41" s="28">
        <v>60.08954</v>
      </c>
      <c r="H41" s="34">
        <f>G41/G43</f>
        <v>0.004086590964474951</v>
      </c>
    </row>
    <row r="42" spans="2:8" s="11" customFormat="1" ht="15.75">
      <c r="B42" s="18"/>
      <c r="C42" s="20" t="s">
        <v>7</v>
      </c>
      <c r="D42" s="20"/>
      <c r="E42" s="20"/>
      <c r="F42" s="20"/>
      <c r="G42" s="22">
        <f>SUM(G40:G41)</f>
        <v>40.21611390000197</v>
      </c>
      <c r="H42" s="27">
        <f>SUM(H40:H41)</f>
        <v>0.0028350318822551067</v>
      </c>
    </row>
    <row r="43" spans="2:8" s="11" customFormat="1" ht="15.75">
      <c r="B43" s="18"/>
      <c r="C43" s="23" t="s">
        <v>10</v>
      </c>
      <c r="D43" s="23"/>
      <c r="E43" s="23"/>
      <c r="F43" s="23"/>
      <c r="G43" s="24">
        <v>14704.0749912</v>
      </c>
      <c r="H43" s="66">
        <f>+H28+H42+H33+H37-0.01%</f>
        <v>1.0000000000000002</v>
      </c>
    </row>
    <row r="44" spans="2:8" ht="15.75">
      <c r="B44" s="32"/>
      <c r="G44" s="7"/>
      <c r="H44" s="38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42"/>
  <sheetViews>
    <sheetView view="pageBreakPreview" zoomScale="87" zoomScaleSheetLayoutView="87" zoomScalePageLayoutView="0" workbookViewId="0" topLeftCell="B1">
      <selection activeCell="D25" sqref="D25"/>
    </sheetView>
  </sheetViews>
  <sheetFormatPr defaultColWidth="9.140625" defaultRowHeight="12.75"/>
  <cols>
    <col min="1" max="1" width="7.00390625" style="1" hidden="1" customWidth="1"/>
    <col min="2" max="2" width="7.57421875" style="1" customWidth="1"/>
    <col min="3" max="3" width="58.7109375" style="1" customWidth="1"/>
    <col min="4" max="4" width="22.57421875" style="1" bestFit="1" customWidth="1"/>
    <col min="5" max="5" width="17.8515625" style="1" customWidth="1"/>
    <col min="6" max="6" width="11.00390625" style="65" customWidth="1"/>
    <col min="7" max="7" width="16.8515625" style="1" customWidth="1"/>
    <col min="8" max="8" width="14.7109375" style="1" customWidth="1"/>
  </cols>
  <sheetData>
    <row r="1" ht="15.75"/>
    <row r="2" ht="15.75"/>
    <row r="3" ht="15.75"/>
    <row r="4" ht="15.75"/>
    <row r="5" ht="15.75">
      <c r="B5" s="1" t="s">
        <v>19</v>
      </c>
    </row>
    <row r="7" spans="1:8" ht="15.75">
      <c r="A7" s="11"/>
      <c r="B7" s="119" t="s">
        <v>52</v>
      </c>
      <c r="C7" s="120"/>
      <c r="D7" s="120"/>
      <c r="E7" s="120"/>
      <c r="F7" s="120"/>
      <c r="G7" s="120"/>
      <c r="H7" s="121"/>
    </row>
    <row r="8" spans="1:8" ht="15.75" customHeight="1">
      <c r="A8" s="11"/>
      <c r="B8" s="122" t="str">
        <f>+3A!B8:H8</f>
        <v>Monthly  Portfolio statement as on July 31, 2018</v>
      </c>
      <c r="C8" s="123"/>
      <c r="D8" s="123"/>
      <c r="E8" s="123"/>
      <c r="F8" s="123"/>
      <c r="G8" s="123"/>
      <c r="H8" s="124"/>
    </row>
    <row r="9" spans="2:8" ht="15.75">
      <c r="B9" s="125"/>
      <c r="C9" s="126"/>
      <c r="D9" s="126"/>
      <c r="E9" s="126"/>
      <c r="F9" s="126"/>
      <c r="G9" s="126"/>
      <c r="H9" s="127"/>
    </row>
    <row r="10" spans="2:8" ht="15.75">
      <c r="B10" s="16"/>
      <c r="C10" s="12"/>
      <c r="D10" s="13"/>
      <c r="E10" s="13"/>
      <c r="F10" s="76"/>
      <c r="G10" s="15"/>
      <c r="H10" s="75"/>
    </row>
    <row r="11" spans="1:8" ht="15.75">
      <c r="A11" s="11"/>
      <c r="B11" s="128" t="s">
        <v>0</v>
      </c>
      <c r="C11" s="134" t="s">
        <v>1</v>
      </c>
      <c r="D11" s="134" t="s">
        <v>14</v>
      </c>
      <c r="E11" s="118" t="s">
        <v>65</v>
      </c>
      <c r="F11" s="134" t="s">
        <v>11</v>
      </c>
      <c r="G11" s="74" t="s">
        <v>29</v>
      </c>
      <c r="H11" s="135" t="s">
        <v>2</v>
      </c>
    </row>
    <row r="12" spans="2:8" ht="15.75">
      <c r="B12" s="128"/>
      <c r="C12" s="134"/>
      <c r="D12" s="134"/>
      <c r="E12" s="118"/>
      <c r="F12" s="134"/>
      <c r="G12" s="74" t="s">
        <v>30</v>
      </c>
      <c r="H12" s="135"/>
    </row>
    <row r="13" spans="2:8" ht="15.75">
      <c r="B13" s="32"/>
      <c r="G13" s="28"/>
      <c r="H13" s="34"/>
    </row>
    <row r="14" spans="2:8" ht="15.75">
      <c r="B14" s="32"/>
      <c r="C14" s="35" t="s">
        <v>27</v>
      </c>
      <c r="G14" s="28"/>
      <c r="H14" s="34"/>
    </row>
    <row r="15" spans="1:8" ht="15.75">
      <c r="A15" s="1" t="str">
        <f aca="true" t="shared" si="0" ref="A15:A23">+$B$7&amp;C15</f>
        <v>IL&amp;FS  Infrastructure Debt Fund Series 3BBhilwara Green Energy Limited</v>
      </c>
      <c r="B15" s="32">
        <v>1</v>
      </c>
      <c r="C15" s="1" t="s">
        <v>18</v>
      </c>
      <c r="D15" s="1" t="s">
        <v>35</v>
      </c>
      <c r="E15" s="1" t="s">
        <v>94</v>
      </c>
      <c r="F15" s="65">
        <v>410000</v>
      </c>
      <c r="G15" s="28">
        <v>4100</v>
      </c>
      <c r="H15" s="34">
        <v>0.26168256194560924</v>
      </c>
    </row>
    <row r="16" spans="1:8" ht="15.75">
      <c r="A16" s="1" t="str">
        <f t="shared" si="0"/>
        <v>IL&amp;FS  Infrastructure Debt Fund Series 3BIL&amp;FS Wind Energy Limited </v>
      </c>
      <c r="B16" s="32">
        <v>2</v>
      </c>
      <c r="C16" s="1" t="s">
        <v>50</v>
      </c>
      <c r="D16" s="1" t="s">
        <v>34</v>
      </c>
      <c r="E16" s="1" t="s">
        <v>95</v>
      </c>
      <c r="F16" s="65">
        <v>125</v>
      </c>
      <c r="G16" s="28">
        <v>1553.1357</v>
      </c>
      <c r="H16" s="34">
        <v>0.09912890951833833</v>
      </c>
    </row>
    <row r="17" spans="1:8" ht="15.75">
      <c r="A17" s="1" t="str">
        <f t="shared" si="0"/>
        <v>IL&amp;FS  Infrastructure Debt Fund Series 3BIL&amp;FS Solar Power Limited</v>
      </c>
      <c r="B17" s="32">
        <f>+B16+1</f>
        <v>3</v>
      </c>
      <c r="C17" s="1" t="s">
        <v>41</v>
      </c>
      <c r="D17" s="1" t="s">
        <v>42</v>
      </c>
      <c r="E17" s="1" t="s">
        <v>86</v>
      </c>
      <c r="F17" s="65">
        <v>215</v>
      </c>
      <c r="G17" s="28">
        <v>2303.3863</v>
      </c>
      <c r="H17" s="34">
        <v>0.14701366539863847</v>
      </c>
    </row>
    <row r="18" spans="1:8" ht="15.75">
      <c r="A18" s="1" t="str">
        <f t="shared" si="0"/>
        <v>IL&amp;FS  Infrastructure Debt Fund Series 3B</v>
      </c>
      <c r="B18" s="32"/>
      <c r="G18" s="28"/>
      <c r="H18" s="34"/>
    </row>
    <row r="19" spans="1:8" ht="15.75">
      <c r="A19" s="1" t="str">
        <f t="shared" si="0"/>
        <v>IL&amp;FS  Infrastructure Debt Fund Series 3BNon Convertible Debentures-Privately placed (Unlisted)</v>
      </c>
      <c r="B19" s="32"/>
      <c r="C19" s="35" t="s">
        <v>28</v>
      </c>
      <c r="G19" s="28"/>
      <c r="H19" s="34"/>
    </row>
    <row r="20" spans="1:8" ht="15.75">
      <c r="A20" s="1" t="str">
        <f t="shared" si="0"/>
        <v>IL&amp;FS  Infrastructure Debt Fund Series 3BAMRI Hospitals Limited</v>
      </c>
      <c r="B20" s="32">
        <f>+B17+1</f>
        <v>4</v>
      </c>
      <c r="C20" s="1" t="s">
        <v>20</v>
      </c>
      <c r="D20" s="1" t="s">
        <v>39</v>
      </c>
      <c r="E20" s="1" t="s">
        <v>104</v>
      </c>
      <c r="F20" s="65">
        <v>410</v>
      </c>
      <c r="G20" s="28">
        <v>4098.28698</v>
      </c>
      <c r="H20" s="34">
        <v>0.2615732284182278</v>
      </c>
    </row>
    <row r="21" spans="1:8" ht="15.75">
      <c r="A21" s="1" t="str">
        <f t="shared" si="0"/>
        <v>IL&amp;FS  Infrastructure Debt Fund Series 3BKanchanjunga Power Company Private Limited</v>
      </c>
      <c r="B21" s="32">
        <f>+B20+1</f>
        <v>5</v>
      </c>
      <c r="C21" s="1" t="s">
        <v>43</v>
      </c>
      <c r="D21" s="1" t="s">
        <v>38</v>
      </c>
      <c r="E21" s="1" t="s">
        <v>105</v>
      </c>
      <c r="F21" s="65">
        <v>160</v>
      </c>
      <c r="G21" s="28">
        <v>1600</v>
      </c>
      <c r="H21" s="34">
        <v>0.10212002417389629</v>
      </c>
    </row>
    <row r="22" spans="1:8" ht="15.75">
      <c r="A22" s="1" t="str">
        <f>+$B$7&amp;C22</f>
        <v>IL&amp;FS  Infrastructure Debt Fund Series 3BKanchanjunga Power Company Private Limited.</v>
      </c>
      <c r="B22" s="32">
        <f>+B21+1</f>
        <v>6</v>
      </c>
      <c r="C22" s="1" t="s">
        <v>67</v>
      </c>
      <c r="D22" s="1" t="s">
        <v>38</v>
      </c>
      <c r="E22" s="1" t="s">
        <v>109</v>
      </c>
      <c r="F22" s="65">
        <v>100</v>
      </c>
      <c r="G22" s="28">
        <v>1000</v>
      </c>
      <c r="H22" s="34">
        <v>0.06382501510868518</v>
      </c>
    </row>
    <row r="23" spans="1:8" ht="15.75">
      <c r="A23" s="1" t="str">
        <f t="shared" si="0"/>
        <v>IL&amp;FS  Infrastructure Debt Fund Series 3BBG Wind Power Limited</v>
      </c>
      <c r="B23" s="32">
        <f>+B22+1</f>
        <v>7</v>
      </c>
      <c r="C23" s="1" t="s">
        <v>40</v>
      </c>
      <c r="D23" s="1" t="s">
        <v>36</v>
      </c>
      <c r="E23" s="1" t="s">
        <v>91</v>
      </c>
      <c r="F23" s="65">
        <v>70000</v>
      </c>
      <c r="G23" s="28">
        <v>700</v>
      </c>
      <c r="H23" s="34">
        <v>0.044677510576079625</v>
      </c>
    </row>
    <row r="24" spans="1:8" ht="15.75">
      <c r="A24" s="1" t="str">
        <f>+$B$7&amp;C24</f>
        <v>IL&amp;FS  Infrastructure Debt Fund Series 3BTanglin Development Limited</v>
      </c>
      <c r="B24" s="32">
        <f>+B23+1</f>
        <v>8</v>
      </c>
      <c r="C24" s="1" t="s">
        <v>62</v>
      </c>
      <c r="D24" s="1" t="s">
        <v>63</v>
      </c>
      <c r="E24" s="1" t="s">
        <v>102</v>
      </c>
      <c r="F24" s="65">
        <v>10</v>
      </c>
      <c r="G24" s="28">
        <v>101.06164</v>
      </c>
      <c r="H24" s="34">
        <v>0.006450260699908502</v>
      </c>
    </row>
    <row r="25" spans="1:8" ht="15.75">
      <c r="A25" s="1" t="str">
        <f>+$B$7&amp;C25</f>
        <v>IL&amp;FS  Infrastructure Debt Fund Series 3BKaynes Technology India Private Limited</v>
      </c>
      <c r="B25" s="32">
        <f>+B24+1</f>
        <v>9</v>
      </c>
      <c r="C25" s="1" t="s">
        <v>73</v>
      </c>
      <c r="D25" s="1" t="s">
        <v>110</v>
      </c>
      <c r="E25" s="1" t="s">
        <v>110</v>
      </c>
      <c r="F25" s="65">
        <v>100</v>
      </c>
      <c r="G25" s="28">
        <v>100</v>
      </c>
      <c r="H25" s="34">
        <v>0.006382501510868518</v>
      </c>
    </row>
    <row r="26" spans="1:8" ht="15.75">
      <c r="A26" s="11"/>
      <c r="B26" s="18"/>
      <c r="C26" s="20" t="s">
        <v>7</v>
      </c>
      <c r="D26" s="20"/>
      <c r="E26" s="20"/>
      <c r="F26" s="20"/>
      <c r="G26" s="22">
        <f>SUM(G15:G25)</f>
        <v>15555.87062</v>
      </c>
      <c r="H26" s="27">
        <f>SUM(H15:H25)</f>
        <v>0.992853677350252</v>
      </c>
    </row>
    <row r="27" spans="1:8" ht="15.75">
      <c r="A27" s="11"/>
      <c r="B27" s="18"/>
      <c r="C27" s="8"/>
      <c r="D27" s="8"/>
      <c r="E27" s="8"/>
      <c r="F27" s="8"/>
      <c r="G27" s="47"/>
      <c r="H27" s="48"/>
    </row>
    <row r="28" spans="1:8" ht="15.75">
      <c r="A28" s="11"/>
      <c r="B28" s="18"/>
      <c r="C28" s="35" t="s">
        <v>21</v>
      </c>
      <c r="F28" s="1"/>
      <c r="G28" s="28"/>
      <c r="H28" s="34"/>
    </row>
    <row r="29" spans="1:8" ht="15.75">
      <c r="A29" s="11"/>
      <c r="B29" s="18"/>
      <c r="C29" s="11" t="s">
        <v>23</v>
      </c>
      <c r="D29" s="67"/>
      <c r="E29" s="67"/>
      <c r="F29" s="67"/>
      <c r="G29" s="28">
        <v>72.01228929999999</v>
      </c>
      <c r="H29" s="34">
        <f>+G29/$G$41</f>
        <v>0.004596185452583508</v>
      </c>
    </row>
    <row r="30" spans="1:8" ht="15.75">
      <c r="A30" s="11"/>
      <c r="B30" s="18"/>
      <c r="F30" s="1"/>
      <c r="G30" s="67"/>
      <c r="H30" s="73"/>
    </row>
    <row r="31" spans="2:8" ht="15.75">
      <c r="B31" s="32"/>
      <c r="C31" s="20" t="s">
        <v>7</v>
      </c>
      <c r="D31" s="20"/>
      <c r="E31" s="20"/>
      <c r="F31" s="20"/>
      <c r="G31" s="72">
        <f>SUM(G29:G30)</f>
        <v>72.01228929999999</v>
      </c>
      <c r="H31" s="71">
        <f>SUM(H29:H30)</f>
        <v>0.004596185452583508</v>
      </c>
    </row>
    <row r="32" spans="2:8" ht="15.75">
      <c r="B32" s="32"/>
      <c r="C32" s="8"/>
      <c r="D32" s="8"/>
      <c r="E32" s="8"/>
      <c r="F32" s="8"/>
      <c r="G32" s="70"/>
      <c r="H32" s="69"/>
    </row>
    <row r="33" spans="2:8" ht="15.75">
      <c r="B33" s="32"/>
      <c r="C33" s="35" t="s">
        <v>15</v>
      </c>
      <c r="D33" s="67"/>
      <c r="E33" s="67"/>
      <c r="G33" s="28">
        <v>0</v>
      </c>
      <c r="H33" s="57">
        <f>G33/G41</f>
        <v>0</v>
      </c>
    </row>
    <row r="34" spans="2:8" ht="15.75">
      <c r="B34" s="32"/>
      <c r="C34" s="35"/>
      <c r="D34" s="67"/>
      <c r="E34" s="67"/>
      <c r="G34" s="28"/>
      <c r="H34" s="57"/>
    </row>
    <row r="35" spans="1:8" ht="15.75">
      <c r="A35" s="11"/>
      <c r="B35" s="18"/>
      <c r="C35" s="20" t="s">
        <v>7</v>
      </c>
      <c r="D35" s="20"/>
      <c r="E35" s="20"/>
      <c r="F35" s="20"/>
      <c r="G35" s="22">
        <f>SUM(G33:G33)</f>
        <v>0</v>
      </c>
      <c r="H35" s="56">
        <f>H33</f>
        <v>0</v>
      </c>
    </row>
    <row r="36" spans="2:8" ht="15.75">
      <c r="B36" s="32"/>
      <c r="G36" s="28"/>
      <c r="H36" s="34"/>
    </row>
    <row r="37" spans="2:8" ht="15.75">
      <c r="B37" s="32"/>
      <c r="C37" s="35" t="s">
        <v>12</v>
      </c>
      <c r="G37" s="28"/>
      <c r="H37" s="34"/>
    </row>
    <row r="38" spans="2:8" ht="15.75">
      <c r="B38" s="32">
        <v>1</v>
      </c>
      <c r="C38" s="1" t="s">
        <v>22</v>
      </c>
      <c r="D38" s="67"/>
      <c r="E38" s="67"/>
      <c r="G38" s="28">
        <f>G41-G26-G31-G35-G39</f>
        <v>-20.220797099999686</v>
      </c>
      <c r="H38" s="68">
        <f>G38/G41+0.01%</f>
        <v>-0.0011905926804171374</v>
      </c>
    </row>
    <row r="39" spans="2:8" ht="15.75">
      <c r="B39" s="32">
        <v>2</v>
      </c>
      <c r="C39" s="1" t="s">
        <v>8</v>
      </c>
      <c r="D39" s="67"/>
      <c r="E39" s="67"/>
      <c r="G39" s="28">
        <v>60.1759337</v>
      </c>
      <c r="H39" s="34">
        <f>G39/G41</f>
        <v>0.003840729877581738</v>
      </c>
    </row>
    <row r="40" spans="1:8" ht="15.75">
      <c r="A40" s="11"/>
      <c r="B40" s="18"/>
      <c r="C40" s="20" t="s">
        <v>7</v>
      </c>
      <c r="D40" s="20"/>
      <c r="E40" s="20"/>
      <c r="F40" s="20"/>
      <c r="G40" s="22">
        <f>SUM(G38:G39)</f>
        <v>39.955136600000316</v>
      </c>
      <c r="H40" s="27">
        <f>SUM(H38:H39)</f>
        <v>0.0026501371971646005</v>
      </c>
    </row>
    <row r="41" spans="1:8" ht="15.75">
      <c r="A41" s="11"/>
      <c r="B41" s="18"/>
      <c r="C41" s="23" t="s">
        <v>10</v>
      </c>
      <c r="D41" s="23"/>
      <c r="E41" s="23"/>
      <c r="F41" s="23"/>
      <c r="G41" s="24">
        <v>15667.8380459</v>
      </c>
      <c r="H41" s="66">
        <f>+H26+H40+H31+H35-0.01%</f>
        <v>1</v>
      </c>
    </row>
    <row r="42" spans="2:8" ht="15.75">
      <c r="B42" s="32"/>
      <c r="G42" s="7"/>
      <c r="H42" s="38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Jyoti Pandey</cp:lastModifiedBy>
  <cp:lastPrinted>2018-04-19T06:41:55Z</cp:lastPrinted>
  <dcterms:created xsi:type="dcterms:W3CDTF">2011-07-16T04:33:57Z</dcterms:created>
  <dcterms:modified xsi:type="dcterms:W3CDTF">2018-08-03T04:41:42Z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